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9326879\AppData\Local\Microsoft\Windows\INetCache\Content.Outlook\RRFMZ2EG\"/>
    </mc:Choice>
  </mc:AlternateContent>
  <bookViews>
    <workbookView xWindow="0" yWindow="0" windowWidth="20490" windowHeight="6795" activeTab="1"/>
  </bookViews>
  <sheets>
    <sheet name="D-2" sheetId="1" r:id="rId1"/>
    <sheet name="D-3" sheetId="2" r:id="rId2"/>
    <sheet name="D-6 (1)" sheetId="3" r:id="rId3"/>
    <sheet name="D-6 (2)" sheetId="4" r:id="rId4"/>
    <sheet name="D-6 (3)" sheetId="5" r:id="rId5"/>
    <sheet name="D-6 (4)" sheetId="6" r:id="rId6"/>
    <sheet name="D-10" sheetId="7" r:id="rId7"/>
    <sheet name="E-6" sheetId="8" r:id="rId8"/>
  </sheets>
  <externalReferences>
    <externalReference r:id="rId9"/>
    <externalReference r:id="rId10"/>
  </externalReferences>
  <definedNames>
    <definedName name="_xlnm.Print_Titles" localSheetId="6">'D-10'!$5:$6</definedName>
    <definedName name="_xlnm.Print_Titles" localSheetId="0">'D-2'!$5:$7</definedName>
    <definedName name="_xlnm.Print_Titles" localSheetId="1">'D-3'!$5:$9</definedName>
    <definedName name="_xlnm.Print_Titles" localSheetId="2">'D-6 (1)'!$5:$8</definedName>
    <definedName name="_xlnm.Print_Titles" localSheetId="3">'D-6 (2)'!$5:$7</definedName>
    <definedName name="_xlnm.Print_Titles" localSheetId="4">'D-6 (3)'!$5:$7</definedName>
    <definedName name="_xlnm.Print_Titles" localSheetId="5">'D-6 (4)'!$5:$7</definedName>
    <definedName name="_xlnm.Print_Titles" localSheetId="7">'E-6'!$7:$9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8" l="1"/>
  <c r="I21" i="8" s="1"/>
  <c r="F17" i="8"/>
  <c r="G17" i="8" s="1"/>
  <c r="H16" i="8"/>
  <c r="I16" i="8" s="1"/>
  <c r="G16" i="8"/>
  <c r="F15" i="8"/>
  <c r="H15" i="8" s="1"/>
  <c r="I15" i="8" s="1"/>
  <c r="F14" i="8"/>
  <c r="H14" i="8" s="1"/>
  <c r="I14" i="8" s="1"/>
  <c r="F13" i="8"/>
  <c r="H13" i="8" s="1"/>
  <c r="I13" i="8" s="1"/>
  <c r="F12" i="8"/>
  <c r="H12" i="8" s="1"/>
  <c r="I12" i="8" s="1"/>
  <c r="H11" i="8"/>
  <c r="I11" i="8" s="1"/>
  <c r="F10" i="8"/>
  <c r="G10" i="8" s="1"/>
  <c r="F33" i="7"/>
  <c r="G33" i="7" s="1"/>
  <c r="F29" i="7"/>
  <c r="E29" i="7"/>
  <c r="E28" i="7"/>
  <c r="F27" i="7"/>
  <c r="G27" i="7" s="1"/>
  <c r="F26" i="7"/>
  <c r="G26" i="7" s="1"/>
  <c r="F25" i="7"/>
  <c r="G25" i="7" s="1"/>
  <c r="F24" i="7"/>
  <c r="G24" i="7" s="1"/>
  <c r="F23" i="7"/>
  <c r="G23" i="7" s="1"/>
  <c r="F22" i="7"/>
  <c r="G22" i="7" s="1"/>
  <c r="F20" i="7"/>
  <c r="G20" i="7" s="1"/>
  <c r="F19" i="7"/>
  <c r="G19" i="7" s="1"/>
  <c r="F17" i="7"/>
  <c r="G17" i="7" s="1"/>
  <c r="F16" i="7"/>
  <c r="G16" i="7" s="1"/>
  <c r="F15" i="7"/>
  <c r="G15" i="7" s="1"/>
  <c r="F14" i="7"/>
  <c r="G14" i="7" s="1"/>
  <c r="F13" i="7"/>
  <c r="G13" i="7" s="1"/>
  <c r="F12" i="7"/>
  <c r="G12" i="7" s="1"/>
  <c r="F11" i="7"/>
  <c r="G11" i="7" s="1"/>
  <c r="F10" i="7"/>
  <c r="G10" i="7" s="1"/>
  <c r="F9" i="7"/>
  <c r="G9" i="7" s="1"/>
  <c r="F8" i="7"/>
  <c r="G8" i="7" s="1"/>
  <c r="A8" i="7"/>
  <c r="A9" i="7" s="1"/>
  <c r="A10" i="7" s="1"/>
  <c r="A11" i="7" s="1"/>
  <c r="F7" i="7"/>
  <c r="G7" i="7" s="1"/>
  <c r="E41" i="6"/>
  <c r="G41" i="6" s="1"/>
  <c r="G40" i="6"/>
  <c r="E40" i="6"/>
  <c r="E36" i="6"/>
  <c r="G36" i="6" s="1"/>
  <c r="E35" i="6"/>
  <c r="G35" i="6" s="1"/>
  <c r="E34" i="6"/>
  <c r="G34" i="6" s="1"/>
  <c r="E33" i="6"/>
  <c r="G33" i="6" s="1"/>
  <c r="E32" i="6"/>
  <c r="G32" i="6" s="1"/>
  <c r="E31" i="6"/>
  <c r="G31" i="6" s="1"/>
  <c r="E30" i="6"/>
  <c r="G30" i="6" s="1"/>
  <c r="E29" i="6"/>
  <c r="G29" i="6" s="1"/>
  <c r="E28" i="6"/>
  <c r="G28" i="6" s="1"/>
  <c r="E27" i="6"/>
  <c r="G27" i="6" s="1"/>
  <c r="E26" i="6"/>
  <c r="G26" i="6" s="1"/>
  <c r="E25" i="6"/>
  <c r="G25" i="6" s="1"/>
  <c r="E24" i="6"/>
  <c r="G24" i="6" s="1"/>
  <c r="E23" i="6"/>
  <c r="G23" i="6" s="1"/>
  <c r="E21" i="6"/>
  <c r="G21" i="6" s="1"/>
  <c r="F20" i="6"/>
  <c r="E20" i="6"/>
  <c r="G20" i="6" s="1"/>
  <c r="F19" i="6"/>
  <c r="E18" i="6"/>
  <c r="G18" i="6" s="1"/>
  <c r="E17" i="6"/>
  <c r="G17" i="6" s="1"/>
  <c r="E16" i="6"/>
  <c r="G16" i="6" s="1"/>
  <c r="E15" i="6"/>
  <c r="G15" i="6" s="1"/>
  <c r="E14" i="6"/>
  <c r="G14" i="6" s="1"/>
  <c r="E13" i="6"/>
  <c r="G13" i="6" s="1"/>
  <c r="E12" i="6"/>
  <c r="G12" i="6" s="1"/>
  <c r="E11" i="6"/>
  <c r="G11" i="6" s="1"/>
  <c r="E10" i="6"/>
  <c r="G10" i="6" s="1"/>
  <c r="E9" i="6"/>
  <c r="G9" i="6" s="1"/>
  <c r="E8" i="6"/>
  <c r="G8" i="6" s="1"/>
  <c r="G39" i="5"/>
  <c r="E39" i="5"/>
  <c r="E35" i="5"/>
  <c r="G35" i="5" s="1"/>
  <c r="E34" i="5"/>
  <c r="G34" i="5" s="1"/>
  <c r="E33" i="5"/>
  <c r="G33" i="5" s="1"/>
  <c r="E32" i="5"/>
  <c r="G32" i="5" s="1"/>
  <c r="E31" i="5"/>
  <c r="G31" i="5" s="1"/>
  <c r="E30" i="5"/>
  <c r="G30" i="5" s="1"/>
  <c r="E29" i="5"/>
  <c r="G29" i="5" s="1"/>
  <c r="E28" i="5"/>
  <c r="G28" i="5" s="1"/>
  <c r="E27" i="5"/>
  <c r="G27" i="5" s="1"/>
  <c r="E26" i="5"/>
  <c r="G26" i="5" s="1"/>
  <c r="E25" i="5"/>
  <c r="G25" i="5" s="1"/>
  <c r="E24" i="5"/>
  <c r="G24" i="5" s="1"/>
  <c r="E23" i="5"/>
  <c r="G23" i="5" s="1"/>
  <c r="F21" i="5"/>
  <c r="E21" i="5"/>
  <c r="F20" i="5"/>
  <c r="E19" i="5"/>
  <c r="G19" i="5" s="1"/>
  <c r="E18" i="5"/>
  <c r="G18" i="5" s="1"/>
  <c r="E17" i="5"/>
  <c r="G17" i="5" s="1"/>
  <c r="E16" i="5"/>
  <c r="G16" i="5" s="1"/>
  <c r="E15" i="5"/>
  <c r="G15" i="5" s="1"/>
  <c r="E14" i="5"/>
  <c r="G14" i="5" s="1"/>
  <c r="E13" i="5"/>
  <c r="G13" i="5" s="1"/>
  <c r="E12" i="5"/>
  <c r="G12" i="5" s="1"/>
  <c r="E11" i="5"/>
  <c r="G11" i="5" s="1"/>
  <c r="E10" i="5"/>
  <c r="G10" i="5" s="1"/>
  <c r="E9" i="5"/>
  <c r="G9" i="5" s="1"/>
  <c r="E8" i="5"/>
  <c r="G8" i="5" s="1"/>
  <c r="J44" i="4"/>
  <c r="H44" i="4"/>
  <c r="E44" i="4"/>
  <c r="K44" i="4" s="1"/>
  <c r="E43" i="4"/>
  <c r="G43" i="4" s="1"/>
  <c r="K39" i="4"/>
  <c r="G39" i="4"/>
  <c r="E39" i="4"/>
  <c r="I39" i="4" s="1"/>
  <c r="E38" i="4"/>
  <c r="I38" i="4" s="1"/>
  <c r="E37" i="4"/>
  <c r="I37" i="4" s="1"/>
  <c r="E36" i="4"/>
  <c r="I36" i="4" s="1"/>
  <c r="K35" i="4"/>
  <c r="G35" i="4"/>
  <c r="E35" i="4"/>
  <c r="I35" i="4" s="1"/>
  <c r="E34" i="4"/>
  <c r="I34" i="4" s="1"/>
  <c r="E33" i="4"/>
  <c r="I33" i="4" s="1"/>
  <c r="I32" i="4"/>
  <c r="G32" i="4"/>
  <c r="E32" i="4"/>
  <c r="K32" i="4" s="1"/>
  <c r="E31" i="4"/>
  <c r="K31" i="4" s="1"/>
  <c r="E30" i="4"/>
  <c r="I30" i="4" s="1"/>
  <c r="E29" i="4"/>
  <c r="I29" i="4" s="1"/>
  <c r="E28" i="4"/>
  <c r="K28" i="4" s="1"/>
  <c r="E27" i="4"/>
  <c r="I27" i="4" s="1"/>
  <c r="E26" i="4"/>
  <c r="I26" i="4" s="1"/>
  <c r="F24" i="4"/>
  <c r="E24" i="4"/>
  <c r="G24" i="4" s="1"/>
  <c r="F23" i="4"/>
  <c r="J22" i="4"/>
  <c r="H22" i="4"/>
  <c r="E22" i="4"/>
  <c r="K22" i="4" s="1"/>
  <c r="E21" i="4"/>
  <c r="G21" i="4" s="1"/>
  <c r="E20" i="4"/>
  <c r="G20" i="4" s="1"/>
  <c r="E19" i="4"/>
  <c r="K19" i="4" s="1"/>
  <c r="E18" i="4"/>
  <c r="K18" i="4" s="1"/>
  <c r="E16" i="4"/>
  <c r="G16" i="4" s="1"/>
  <c r="E15" i="4"/>
  <c r="K15" i="4" s="1"/>
  <c r="E14" i="4"/>
  <c r="G14" i="4" s="1"/>
  <c r="E13" i="4"/>
  <c r="G13" i="4" s="1"/>
  <c r="E12" i="4"/>
  <c r="K12" i="4" s="1"/>
  <c r="E11" i="4"/>
  <c r="K11" i="4" s="1"/>
  <c r="E10" i="4"/>
  <c r="G10" i="4" s="1"/>
  <c r="E9" i="4"/>
  <c r="K9" i="4" s="1"/>
  <c r="E8" i="4"/>
  <c r="I8" i="4" s="1"/>
  <c r="J44" i="3"/>
  <c r="K44" i="3" s="1"/>
  <c r="I44" i="3"/>
  <c r="H44" i="3"/>
  <c r="E44" i="3"/>
  <c r="E43" i="3"/>
  <c r="G43" i="3" s="1"/>
  <c r="E39" i="3"/>
  <c r="G39" i="3" s="1"/>
  <c r="K38" i="3"/>
  <c r="E38" i="3"/>
  <c r="I38" i="3" s="1"/>
  <c r="E37" i="3"/>
  <c r="K37" i="3" s="1"/>
  <c r="E36" i="3"/>
  <c r="G36" i="3" s="1"/>
  <c r="K35" i="3"/>
  <c r="E35" i="3"/>
  <c r="I35" i="3" s="1"/>
  <c r="E34" i="3"/>
  <c r="I34" i="3" s="1"/>
  <c r="E33" i="3"/>
  <c r="K33" i="3" s="1"/>
  <c r="E32" i="3"/>
  <c r="I32" i="3" s="1"/>
  <c r="K31" i="3"/>
  <c r="G31" i="3"/>
  <c r="E31" i="3"/>
  <c r="I31" i="3" s="1"/>
  <c r="E30" i="3"/>
  <c r="K30" i="3" s="1"/>
  <c r="E29" i="3"/>
  <c r="I29" i="3" s="1"/>
  <c r="E28" i="3"/>
  <c r="K28" i="3" s="1"/>
  <c r="E27" i="3"/>
  <c r="K27" i="3" s="1"/>
  <c r="K26" i="3"/>
  <c r="E26" i="3"/>
  <c r="I26" i="3" s="1"/>
  <c r="F24" i="3"/>
  <c r="E24" i="3"/>
  <c r="G24" i="3" s="1"/>
  <c r="F23" i="3"/>
  <c r="J22" i="3"/>
  <c r="H22" i="3"/>
  <c r="E22" i="3"/>
  <c r="K22" i="3" s="1"/>
  <c r="E21" i="3"/>
  <c r="K21" i="3" s="1"/>
  <c r="E20" i="3"/>
  <c r="K20" i="3" s="1"/>
  <c r="E19" i="3"/>
  <c r="G19" i="3" s="1"/>
  <c r="E18" i="3"/>
  <c r="K18" i="3" s="1"/>
  <c r="E17" i="3"/>
  <c r="K17" i="3" s="1"/>
  <c r="E16" i="3"/>
  <c r="G16" i="3" s="1"/>
  <c r="E15" i="3"/>
  <c r="K15" i="3" s="1"/>
  <c r="E14" i="3"/>
  <c r="G14" i="3" s="1"/>
  <c r="E13" i="3"/>
  <c r="G13" i="3" s="1"/>
  <c r="E12" i="3"/>
  <c r="K12" i="3" s="1"/>
  <c r="E11" i="3"/>
  <c r="G11" i="3" s="1"/>
  <c r="E10" i="3"/>
  <c r="K10" i="3" s="1"/>
  <c r="E9" i="3"/>
  <c r="I9" i="3" s="1"/>
  <c r="K39" i="2"/>
  <c r="I39" i="2"/>
  <c r="E38" i="2"/>
  <c r="I38" i="2" s="1"/>
  <c r="E34" i="2"/>
  <c r="K34" i="2" s="1"/>
  <c r="E33" i="2"/>
  <c r="G33" i="2" s="1"/>
  <c r="E32" i="2"/>
  <c r="G32" i="2" s="1"/>
  <c r="E31" i="2"/>
  <c r="K31" i="2" s="1"/>
  <c r="E30" i="2"/>
  <c r="G30" i="2" s="1"/>
  <c r="E29" i="2"/>
  <c r="G29" i="2" s="1"/>
  <c r="E28" i="2"/>
  <c r="I28" i="2" s="1"/>
  <c r="E26" i="2"/>
  <c r="G26" i="2" s="1"/>
  <c r="K25" i="2"/>
  <c r="I25" i="2"/>
  <c r="E25" i="2"/>
  <c r="G25" i="2" s="1"/>
  <c r="J24" i="2"/>
  <c r="H24" i="2"/>
  <c r="F24" i="2"/>
  <c r="E24" i="2"/>
  <c r="J23" i="2"/>
  <c r="H23" i="2"/>
  <c r="F23" i="2"/>
  <c r="E22" i="2"/>
  <c r="K22" i="2" s="1"/>
  <c r="E21" i="2"/>
  <c r="G21" i="2" s="1"/>
  <c r="E20" i="2"/>
  <c r="I20" i="2" s="1"/>
  <c r="E19" i="2"/>
  <c r="K19" i="2" s="1"/>
  <c r="E18" i="2"/>
  <c r="G18" i="2" s="1"/>
  <c r="E17" i="2"/>
  <c r="I17" i="2" s="1"/>
  <c r="E16" i="2"/>
  <c r="G16" i="2" s="1"/>
  <c r="E14" i="2"/>
  <c r="K14" i="2" s="1"/>
  <c r="E13" i="2"/>
  <c r="I13" i="2" s="1"/>
  <c r="E12" i="2"/>
  <c r="K12" i="2" s="1"/>
  <c r="E11" i="2"/>
  <c r="K11" i="2" s="1"/>
  <c r="E10" i="2"/>
  <c r="I10" i="2" s="1"/>
  <c r="K37" i="1"/>
  <c r="I37" i="1"/>
  <c r="E36" i="1"/>
  <c r="G36" i="1" s="1"/>
  <c r="E32" i="1"/>
  <c r="I32" i="1" s="1"/>
  <c r="E31" i="1"/>
  <c r="I31" i="1" s="1"/>
  <c r="E30" i="1"/>
  <c r="K30" i="1" s="1"/>
  <c r="E29" i="1"/>
  <c r="I29" i="1" s="1"/>
  <c r="E28" i="1"/>
  <c r="I28" i="1" s="1"/>
  <c r="K27" i="1"/>
  <c r="E27" i="1"/>
  <c r="I27" i="1" s="1"/>
  <c r="E26" i="1"/>
  <c r="I26" i="1" s="1"/>
  <c r="E24" i="1"/>
  <c r="K24" i="1" s="1"/>
  <c r="E23" i="1"/>
  <c r="G23" i="1" s="1"/>
  <c r="J22" i="1"/>
  <c r="H22" i="1"/>
  <c r="F22" i="1"/>
  <c r="E22" i="1"/>
  <c r="K22" i="1" s="1"/>
  <c r="J21" i="1"/>
  <c r="H21" i="1"/>
  <c r="F21" i="1"/>
  <c r="E20" i="1"/>
  <c r="K20" i="1" s="1"/>
  <c r="K19" i="1"/>
  <c r="I19" i="1"/>
  <c r="E19" i="1"/>
  <c r="G19" i="1" s="1"/>
  <c r="E18" i="1"/>
  <c r="I18" i="1" s="1"/>
  <c r="E17" i="1"/>
  <c r="K17" i="1" s="1"/>
  <c r="I16" i="1"/>
  <c r="E16" i="1"/>
  <c r="G16" i="1" s="1"/>
  <c r="E15" i="1"/>
  <c r="I15" i="1" s="1"/>
  <c r="E14" i="1"/>
  <c r="G14" i="1" s="1"/>
  <c r="E12" i="1"/>
  <c r="K12" i="1" s="1"/>
  <c r="E11" i="1"/>
  <c r="G11" i="1" s="1"/>
  <c r="E10" i="1"/>
  <c r="I10" i="1" s="1"/>
  <c r="E9" i="1"/>
  <c r="K9" i="1" s="1"/>
  <c r="E8" i="1"/>
  <c r="G8" i="1" s="1"/>
  <c r="K14" i="3" l="1"/>
  <c r="G28" i="3"/>
  <c r="K16" i="1"/>
  <c r="I28" i="3"/>
  <c r="G29" i="4"/>
  <c r="G24" i="1"/>
  <c r="G37" i="3"/>
  <c r="K26" i="4"/>
  <c r="G33" i="4"/>
  <c r="I23" i="1"/>
  <c r="G27" i="1"/>
  <c r="K10" i="2"/>
  <c r="I37" i="3"/>
  <c r="K23" i="1"/>
  <c r="G27" i="4"/>
  <c r="G31" i="1"/>
  <c r="I21" i="2"/>
  <c r="I11" i="4"/>
  <c r="K29" i="4"/>
  <c r="G12" i="1"/>
  <c r="K31" i="1"/>
  <c r="K21" i="2"/>
  <c r="G20" i="1"/>
  <c r="K27" i="4"/>
  <c r="K38" i="4"/>
  <c r="K8" i="1"/>
  <c r="G17" i="1"/>
  <c r="K29" i="2"/>
  <c r="G29" i="7"/>
  <c r="G22" i="1"/>
  <c r="G30" i="1"/>
  <c r="K13" i="2"/>
  <c r="I18" i="2"/>
  <c r="G24" i="2"/>
  <c r="G34" i="3"/>
  <c r="I16" i="4"/>
  <c r="I21" i="4"/>
  <c r="K33" i="4"/>
  <c r="G37" i="4"/>
  <c r="I30" i="1"/>
  <c r="I24" i="2"/>
  <c r="K21" i="4"/>
  <c r="K37" i="4"/>
  <c r="G28" i="1"/>
  <c r="G12" i="2"/>
  <c r="K24" i="2"/>
  <c r="I32" i="2"/>
  <c r="G17" i="3"/>
  <c r="G20" i="3"/>
  <c r="K29" i="3"/>
  <c r="K34" i="3"/>
  <c r="I14" i="4"/>
  <c r="I18" i="4"/>
  <c r="G34" i="4"/>
  <c r="I22" i="1"/>
  <c r="I11" i="1"/>
  <c r="I8" i="1"/>
  <c r="K11" i="1"/>
  <c r="K28" i="1"/>
  <c r="I12" i="2"/>
  <c r="I29" i="2"/>
  <c r="K32" i="2"/>
  <c r="I14" i="3"/>
  <c r="I17" i="3"/>
  <c r="I20" i="3"/>
  <c r="K32" i="3"/>
  <c r="K14" i="4"/>
  <c r="G26" i="4"/>
  <c r="G30" i="4"/>
  <c r="K34" i="4"/>
  <c r="G36" i="4"/>
  <c r="G38" i="4"/>
  <c r="G21" i="5"/>
  <c r="G36" i="5" s="1"/>
  <c r="G38" i="5" s="1"/>
  <c r="G13" i="8"/>
  <c r="K18" i="2"/>
  <c r="K30" i="4"/>
  <c r="K36" i="4"/>
  <c r="G12" i="8"/>
  <c r="G14" i="8"/>
  <c r="H17" i="8"/>
  <c r="I17" i="8" s="1"/>
  <c r="I18" i="8" s="1"/>
  <c r="G15" i="8"/>
  <c r="G30" i="7"/>
  <c r="G37" i="6"/>
  <c r="G28" i="4"/>
  <c r="G31" i="4"/>
  <c r="I44" i="4"/>
  <c r="G12" i="4"/>
  <c r="K13" i="4"/>
  <c r="G15" i="4"/>
  <c r="K16" i="4"/>
  <c r="G19" i="4"/>
  <c r="K20" i="4"/>
  <c r="I28" i="4"/>
  <c r="I31" i="4"/>
  <c r="I13" i="4"/>
  <c r="I20" i="4"/>
  <c r="I12" i="4"/>
  <c r="I15" i="4"/>
  <c r="I19" i="4"/>
  <c r="I22" i="4"/>
  <c r="G11" i="4"/>
  <c r="G18" i="4"/>
  <c r="I13" i="3"/>
  <c r="G12" i="3"/>
  <c r="K13" i="3"/>
  <c r="G18" i="3"/>
  <c r="K19" i="3"/>
  <c r="G21" i="3"/>
  <c r="I27" i="3"/>
  <c r="I30" i="3"/>
  <c r="I33" i="3"/>
  <c r="I36" i="3"/>
  <c r="I39" i="3"/>
  <c r="I16" i="3"/>
  <c r="I19" i="3"/>
  <c r="I22" i="3"/>
  <c r="G27" i="3"/>
  <c r="G30" i="3"/>
  <c r="G33" i="3"/>
  <c r="K16" i="3"/>
  <c r="I12" i="3"/>
  <c r="I15" i="3"/>
  <c r="I18" i="3"/>
  <c r="I21" i="3"/>
  <c r="G26" i="3"/>
  <c r="G29" i="3"/>
  <c r="G32" i="3"/>
  <c r="G35" i="3"/>
  <c r="K36" i="3"/>
  <c r="G38" i="3"/>
  <c r="K39" i="3"/>
  <c r="G15" i="3"/>
  <c r="G20" i="2"/>
  <c r="G28" i="2"/>
  <c r="G31" i="2"/>
  <c r="G34" i="2"/>
  <c r="G11" i="2"/>
  <c r="G14" i="2"/>
  <c r="G17" i="2"/>
  <c r="I11" i="2"/>
  <c r="I14" i="2"/>
  <c r="G19" i="2"/>
  <c r="K20" i="2"/>
  <c r="G22" i="2"/>
  <c r="K28" i="2"/>
  <c r="G10" i="2"/>
  <c r="G13" i="2"/>
  <c r="I19" i="2"/>
  <c r="I22" i="2"/>
  <c r="I26" i="2"/>
  <c r="I30" i="2"/>
  <c r="I33" i="2"/>
  <c r="K38" i="2"/>
  <c r="K26" i="2"/>
  <c r="K30" i="2"/>
  <c r="K33" i="2"/>
  <c r="I31" i="2"/>
  <c r="I34" i="2"/>
  <c r="G38" i="2"/>
  <c r="G10" i="1"/>
  <c r="G18" i="1"/>
  <c r="G26" i="1"/>
  <c r="G29" i="1"/>
  <c r="G32" i="1"/>
  <c r="G9" i="1"/>
  <c r="K10" i="1"/>
  <c r="K18" i="1"/>
  <c r="K32" i="1"/>
  <c r="I36" i="1"/>
  <c r="I9" i="1"/>
  <c r="I12" i="1"/>
  <c r="I20" i="1"/>
  <c r="I24" i="1"/>
  <c r="K36" i="1"/>
  <c r="K26" i="1"/>
  <c r="K29" i="1"/>
  <c r="I17" i="1"/>
  <c r="I33" i="1" l="1"/>
  <c r="I35" i="1" s="1"/>
  <c r="I40" i="3"/>
  <c r="I42" i="3" s="1"/>
  <c r="G40" i="4"/>
  <c r="K33" i="1"/>
  <c r="K34" i="1" s="1"/>
  <c r="K40" i="4"/>
  <c r="K42" i="4" s="1"/>
  <c r="G37" i="5"/>
  <c r="G41" i="5" s="1"/>
  <c r="G18" i="8"/>
  <c r="G20" i="8" s="1"/>
  <c r="G22" i="8" s="1"/>
  <c r="I40" i="4"/>
  <c r="I41" i="4" s="1"/>
  <c r="K35" i="2"/>
  <c r="K37" i="2" s="1"/>
  <c r="G33" i="1"/>
  <c r="G35" i="1" s="1"/>
  <c r="K40" i="3"/>
  <c r="K41" i="3" s="1"/>
  <c r="I35" i="2"/>
  <c r="I36" i="2" s="1"/>
  <c r="G40" i="3"/>
  <c r="G42" i="3" s="1"/>
  <c r="G19" i="8"/>
  <c r="I19" i="8"/>
  <c r="I20" i="8"/>
  <c r="I22" i="8" s="1"/>
  <c r="G32" i="7"/>
  <c r="G31" i="7"/>
  <c r="G38" i="6"/>
  <c r="G39" i="6"/>
  <c r="G42" i="4"/>
  <c r="G41" i="4"/>
  <c r="G35" i="2"/>
  <c r="G34" i="1"/>
  <c r="I34" i="1"/>
  <c r="K41" i="4" l="1"/>
  <c r="K46" i="4" s="1"/>
  <c r="K47" i="4" s="1"/>
  <c r="K36" i="2"/>
  <c r="I41" i="3"/>
  <c r="K35" i="1"/>
  <c r="K42" i="3"/>
  <c r="G42" i="5"/>
  <c r="G43" i="5" s="1"/>
  <c r="I37" i="2"/>
  <c r="G41" i="3"/>
  <c r="G46" i="3" s="1"/>
  <c r="G47" i="3" s="1"/>
  <c r="I42" i="4"/>
  <c r="G23" i="8"/>
  <c r="I23" i="8"/>
  <c r="G35" i="7"/>
  <c r="G36" i="7" s="1"/>
  <c r="G43" i="6"/>
  <c r="G44" i="6" s="1"/>
  <c r="G45" i="6" s="1"/>
  <c r="G46" i="4"/>
  <c r="I46" i="4"/>
  <c r="I47" i="4" s="1"/>
  <c r="I46" i="3"/>
  <c r="I47" i="3" s="1"/>
  <c r="K46" i="3"/>
  <c r="K47" i="3" s="1"/>
  <c r="K48" i="3" s="1"/>
  <c r="I40" i="2"/>
  <c r="G37" i="2"/>
  <c r="G36" i="2"/>
  <c r="K40" i="2"/>
  <c r="K41" i="2" s="1"/>
  <c r="G38" i="1"/>
  <c r="G39" i="1" s="1"/>
  <c r="I38" i="1"/>
  <c r="I39" i="1" s="1"/>
  <c r="K38" i="1"/>
  <c r="K39" i="1" l="1"/>
  <c r="K40" i="1" s="1"/>
  <c r="K41" i="1" s="1"/>
  <c r="I41" i="2"/>
  <c r="G45" i="5"/>
  <c r="G44" i="5"/>
  <c r="G46" i="5" s="1"/>
  <c r="G47" i="5" s="1"/>
  <c r="I40" i="1"/>
  <c r="I42" i="1" s="1"/>
  <c r="I25" i="8"/>
  <c r="I24" i="8"/>
  <c r="G25" i="8"/>
  <c r="G24" i="8"/>
  <c r="G37" i="7"/>
  <c r="G47" i="6"/>
  <c r="G46" i="6"/>
  <c r="G47" i="4"/>
  <c r="G48" i="4" s="1"/>
  <c r="K48" i="4"/>
  <c r="I48" i="4"/>
  <c r="K50" i="3"/>
  <c r="K49" i="3"/>
  <c r="G48" i="3"/>
  <c r="I48" i="3"/>
  <c r="I42" i="2"/>
  <c r="K42" i="2"/>
  <c r="G40" i="2"/>
  <c r="K42" i="1"/>
  <c r="G40" i="1"/>
  <c r="K43" i="1" l="1"/>
  <c r="K44" i="1" s="1"/>
  <c r="I41" i="1"/>
  <c r="I43" i="1"/>
  <c r="I44" i="1" s="1"/>
  <c r="K51" i="3"/>
  <c r="K52" i="3" s="1"/>
  <c r="G48" i="6"/>
  <c r="G49" i="6" s="1"/>
  <c r="I26" i="8"/>
  <c r="I27" i="8" s="1"/>
  <c r="I28" i="8" s="1"/>
  <c r="G41" i="2"/>
  <c r="G42" i="2" s="1"/>
  <c r="G26" i="8"/>
  <c r="G27" i="8" s="1"/>
  <c r="G28" i="8" s="1"/>
  <c r="G39" i="7"/>
  <c r="G38" i="7"/>
  <c r="G40" i="7" s="1"/>
  <c r="G41" i="7" s="1"/>
  <c r="G50" i="4"/>
  <c r="G49" i="4"/>
  <c r="I50" i="4"/>
  <c r="I49" i="4"/>
  <c r="I51" i="4" s="1"/>
  <c r="I52" i="4" s="1"/>
  <c r="K50" i="4"/>
  <c r="K49" i="4"/>
  <c r="K51" i="4" s="1"/>
  <c r="K52" i="4" s="1"/>
  <c r="I49" i="3"/>
  <c r="I51" i="3" s="1"/>
  <c r="I52" i="3" s="1"/>
  <c r="I50" i="3"/>
  <c r="G49" i="3"/>
  <c r="G50" i="3"/>
  <c r="K44" i="2"/>
  <c r="K43" i="2"/>
  <c r="K45" i="2" s="1"/>
  <c r="K46" i="2" s="1"/>
  <c r="I44" i="2"/>
  <c r="I43" i="2"/>
  <c r="G41" i="1"/>
  <c r="G42" i="1"/>
  <c r="G43" i="1" l="1"/>
  <c r="G44" i="1" s="1"/>
  <c r="I45" i="2"/>
  <c r="I46" i="2" s="1"/>
  <c r="G51" i="4"/>
  <c r="G52" i="4" s="1"/>
  <c r="G44" i="2"/>
  <c r="G43" i="2"/>
  <c r="G51" i="3"/>
  <c r="G52" i="3" s="1"/>
  <c r="G45" i="2" l="1"/>
  <c r="G46" i="2" s="1"/>
</calcChain>
</file>

<file path=xl/comments1.xml><?xml version="1.0" encoding="utf-8"?>
<comments xmlns="http://schemas.openxmlformats.org/spreadsheetml/2006/main">
  <authors>
    <author>Barun Chakraborty</author>
  </authors>
  <commentList>
    <comment ref="B38" authorId="0" shapeId="0">
      <text>
        <r>
          <rPr>
            <b/>
            <sz val="9"/>
            <color indexed="81"/>
            <rFont val="Tahoma"/>
            <family val="2"/>
          </rPr>
          <t>Barun Chakraborty:</t>
        </r>
        <r>
          <rPr>
            <sz val="9"/>
            <color indexed="81"/>
            <rFont val="Tahoma"/>
            <family val="2"/>
          </rPr>
          <t xml:space="preserve">
Earlie name was - Transport charges upto 50 Kms average lead from Area stores to construction camp including site transport (Transport Sch T-1)</t>
        </r>
      </text>
    </comment>
  </commentList>
</comments>
</file>

<file path=xl/comments2.xml><?xml version="1.0" encoding="utf-8"?>
<comments xmlns="http://schemas.openxmlformats.org/spreadsheetml/2006/main">
  <authors>
    <author>Barun Chakraborty</author>
  </authors>
  <commentList>
    <comment ref="B40" authorId="0" shapeId="0">
      <text>
        <r>
          <rPr>
            <b/>
            <sz val="9"/>
            <color indexed="81"/>
            <rFont val="Tahoma"/>
            <family val="2"/>
          </rPr>
          <t>Barun Chakraborty:</t>
        </r>
        <r>
          <rPr>
            <sz val="9"/>
            <color indexed="81"/>
            <rFont val="Tahoma"/>
            <family val="2"/>
          </rPr>
          <t xml:space="preserve">
Earlier name was -  Transport charges upto 50 Kms average lead from Area stores to construction camp including site transport (Transport Sch T-1)</t>
        </r>
      </text>
    </comment>
  </commentList>
</comments>
</file>

<file path=xl/comments3.xml><?xml version="1.0" encoding="utf-8"?>
<comments xmlns="http://schemas.openxmlformats.org/spreadsheetml/2006/main">
  <authors>
    <author>Barun Chakraborty</author>
  </authors>
  <commentList>
    <comment ref="B46" authorId="0" shapeId="0">
      <text>
        <r>
          <rPr>
            <b/>
            <sz val="9"/>
            <color indexed="81"/>
            <rFont val="Tahoma"/>
            <family val="2"/>
          </rPr>
          <t>Barun Chakraborty:</t>
        </r>
        <r>
          <rPr>
            <sz val="9"/>
            <color indexed="81"/>
            <rFont val="Tahoma"/>
            <family val="2"/>
          </rPr>
          <t xml:space="preserve">
Earlier name was - Transportation charges</t>
        </r>
      </text>
    </comment>
  </commentList>
</comments>
</file>

<file path=xl/comments4.xml><?xml version="1.0" encoding="utf-8"?>
<comments xmlns="http://schemas.openxmlformats.org/spreadsheetml/2006/main">
  <authors>
    <author>Barun Chakraborty</author>
  </authors>
  <commentList>
    <comment ref="B40" authorId="0" shapeId="0">
      <text>
        <r>
          <rPr>
            <b/>
            <sz val="9"/>
            <color indexed="81"/>
            <rFont val="Tahoma"/>
            <family val="2"/>
          </rPr>
          <t>Barun Chakraborty:</t>
        </r>
        <r>
          <rPr>
            <sz val="9"/>
            <color indexed="81"/>
            <rFont val="Tahoma"/>
            <family val="2"/>
          </rPr>
          <t xml:space="preserve">
Earlier name was - SUB TOTAL-1 </t>
        </r>
      </text>
    </comment>
    <comment ref="B46" authorId="0" shapeId="0">
      <text>
        <r>
          <rPr>
            <b/>
            <sz val="9"/>
            <color indexed="81"/>
            <rFont val="Tahoma"/>
            <charset val="1"/>
          </rPr>
          <t>Barun Chakraborty:</t>
        </r>
        <r>
          <rPr>
            <sz val="9"/>
            <color indexed="81"/>
            <rFont val="Tahoma"/>
            <charset val="1"/>
          </rPr>
          <t xml:space="preserve">
Earlier name was - Transportation charges</t>
        </r>
      </text>
    </comment>
  </commentList>
</comments>
</file>

<file path=xl/comments5.xml><?xml version="1.0" encoding="utf-8"?>
<comments xmlns="http://schemas.openxmlformats.org/spreadsheetml/2006/main">
  <authors>
    <author>Barun Chakraborty</author>
  </authors>
  <commentList>
    <comment ref="B41" authorId="0" shapeId="0">
      <text>
        <r>
          <rPr>
            <b/>
            <sz val="9"/>
            <color indexed="81"/>
            <rFont val="Tahoma"/>
            <family val="2"/>
          </rPr>
          <t>Barun Chakraborty:</t>
        </r>
        <r>
          <rPr>
            <sz val="9"/>
            <color indexed="81"/>
            <rFont val="Tahoma"/>
            <family val="2"/>
          </rPr>
          <t xml:space="preserve">
Earlier name was - Transport charges upto 50 Kms average lead from Area stores to construction camp including site transport (Transport Sch T-1)</t>
        </r>
      </text>
    </comment>
  </commentList>
</comments>
</file>

<file path=xl/comments6.xml><?xml version="1.0" encoding="utf-8"?>
<comments xmlns="http://schemas.openxmlformats.org/spreadsheetml/2006/main">
  <authors>
    <author>Barun Chakraborty</author>
  </authors>
  <commentList>
    <comment ref="B37" authorId="0" shapeId="0">
      <text>
        <r>
          <rPr>
            <b/>
            <sz val="9"/>
            <color indexed="81"/>
            <rFont val="Tahoma"/>
            <family val="2"/>
          </rPr>
          <t>Barun Chakraborty:</t>
        </r>
        <r>
          <rPr>
            <sz val="9"/>
            <color indexed="81"/>
            <rFont val="Tahoma"/>
            <family val="2"/>
          </rPr>
          <t xml:space="preserve">
Earlier name was - SUB TOTAL-1 </t>
        </r>
      </text>
    </comment>
    <comment ref="B43" authorId="0" shapeId="0">
      <text>
        <r>
          <rPr>
            <b/>
            <sz val="9"/>
            <color indexed="81"/>
            <rFont val="Tahoma"/>
            <charset val="1"/>
          </rPr>
          <t>Barun Chakraborty:</t>
        </r>
        <r>
          <rPr>
            <sz val="9"/>
            <color indexed="81"/>
            <rFont val="Tahoma"/>
            <charset val="1"/>
          </rPr>
          <t xml:space="preserve">
Earlier name was - Transportation charges</t>
        </r>
      </text>
    </comment>
  </commentList>
</comments>
</file>

<file path=xl/comments7.xml><?xml version="1.0" encoding="utf-8"?>
<comments xmlns="http://schemas.openxmlformats.org/spreadsheetml/2006/main">
  <authors>
    <author>Barun Chakraborty</author>
  </authors>
  <commentList>
    <comment ref="B35" authorId="0" shapeId="0">
      <text>
        <r>
          <rPr>
            <b/>
            <sz val="9"/>
            <color indexed="81"/>
            <rFont val="Tahoma"/>
            <charset val="1"/>
          </rPr>
          <t>Barun Chakraborty:</t>
        </r>
        <r>
          <rPr>
            <sz val="9"/>
            <color indexed="81"/>
            <rFont val="Tahoma"/>
            <charset val="1"/>
          </rPr>
          <t xml:space="preserve">
Earlier name was - Transport charges upto 50 Kms. Average lead from area store to const. camping site transport</t>
        </r>
      </text>
    </comment>
  </commentList>
</comments>
</file>

<file path=xl/sharedStrings.xml><?xml version="1.0" encoding="utf-8"?>
<sst xmlns="http://schemas.openxmlformats.org/spreadsheetml/2006/main" count="718" uniqueCount="251">
  <si>
    <t>COST  SCHEDULE  D-2</t>
  </si>
  <si>
    <t>2022-23</t>
  </si>
  <si>
    <t>1 Km  LT  LINES  3  Phase  4 Wire  USING  RABBIT / WEASEL / SQUIRREL  CONDUCTORS ON 140 Kg; 8.0  Mtr.  LONG  PCC  SUPPORTS  WITH  MAXIMUM  SPAN  OF  60  METERS</t>
  </si>
  <si>
    <t>S. NO.</t>
  </si>
  <si>
    <t>PARTICULARS</t>
  </si>
  <si>
    <t>New Bin Code</t>
  </si>
  <si>
    <t>Unit</t>
  </si>
  <si>
    <t xml:space="preserve">Rate </t>
  </si>
  <si>
    <t>Using 50 Sqmm as Phase &amp; 20 Sqmm ACSR as neutral</t>
  </si>
  <si>
    <t>Using 30 Sqmm as Phase &amp; 20 Sqmm ACSR as neutral</t>
  </si>
  <si>
    <t>Using 20 Sqmm ACSR as Phase &amp; neutral</t>
  </si>
  <si>
    <t>Qnty</t>
  </si>
  <si>
    <t xml:space="preserve">Amount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</si>
  <si>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</si>
  <si>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</si>
  <si>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</si>
  <si>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</si>
  <si>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</si>
  <si>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</si>
  <si>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</si>
  <si>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</si>
  <si>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</si>
  <si>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</si>
  <si>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</si>
  <si>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PCC Pole 140 Kg, 8.0 Mtr long</t>
  </si>
  <si>
    <t>No</t>
  </si>
  <si>
    <t>LT Four Pin cross arm</t>
  </si>
  <si>
    <t>LT Shackle Insulator (90x75 mm)</t>
  </si>
  <si>
    <r>
      <t xml:space="preserve">Earth knob (Aluminium bobbin) </t>
    </r>
    <r>
      <rPr>
        <sz val="14"/>
        <rFont val="Arial"/>
        <family val="2"/>
      </rPr>
      <t xml:space="preserve"> </t>
    </r>
  </si>
  <si>
    <t>Hardware for 90x75 mm shackle insulator</t>
  </si>
  <si>
    <t>ACSR conductor including 3% sag</t>
  </si>
  <si>
    <t>(i) 50 Sqmm Al. Eq (Rabbit)</t>
  </si>
  <si>
    <t>Mtr</t>
  </si>
  <si>
    <t>--</t>
  </si>
  <si>
    <t>(ii) 30 Sqmm Al. Eq (Weasel)</t>
  </si>
  <si>
    <t>(iii) 20 Sqmm Al. Eq (Squirrel)</t>
  </si>
  <si>
    <t xml:space="preserve">(i) Stay set 16 mm </t>
  </si>
  <si>
    <t>(ii) Stay Wire 7/10 SWG @ 6 Kg/Stay</t>
  </si>
  <si>
    <t>Kg</t>
  </si>
  <si>
    <t>(iii) Stay Clamp</t>
  </si>
  <si>
    <t>Pair</t>
  </si>
  <si>
    <t>(iv) Stay Insulator</t>
  </si>
  <si>
    <t>Use of R.C.C. Block for base padding of PCC pole @ 01 No. /pole and for stay set @ 02 Nos. per stay set.</t>
  </si>
  <si>
    <t>RCC Block (with 6 mm MS Bar) *</t>
  </si>
  <si>
    <t>Each</t>
  </si>
  <si>
    <t>Material cost including GST and labour.</t>
  </si>
  <si>
    <t>Earthing Set (Coil earth as per Drawing No- G/004)</t>
  </si>
  <si>
    <t>Split insulator for guarding</t>
  </si>
  <si>
    <t>M.S. Nuts and Bolts</t>
  </si>
  <si>
    <t>12x100 mm</t>
  </si>
  <si>
    <t>16x40 mm</t>
  </si>
  <si>
    <t>16x140 mm</t>
  </si>
  <si>
    <t xml:space="preserve">Binding wire and tape   </t>
  </si>
  <si>
    <t xml:space="preserve">Aluminium Paint </t>
  </si>
  <si>
    <t>Ltr</t>
  </si>
  <si>
    <t xml:space="preserve">Red Oxide paint </t>
  </si>
  <si>
    <t>GI wire 8 SWG for guarding</t>
  </si>
  <si>
    <t>SUB TOTAL-1 (Material cost including GST)</t>
  </si>
  <si>
    <t>Material cost excluding GST (Sub Total-1/1.18)</t>
  </si>
  <si>
    <t>Incidental Charges @ 7.5% on Sub-Total-1 : -</t>
  </si>
  <si>
    <t>19</t>
  </si>
  <si>
    <t>Back filling of pole pit with boulder @ 0.25 Cmt</t>
  </si>
  <si>
    <t>Labour charges as per Sch. No. DL-1</t>
  </si>
  <si>
    <t>Transport charges @ 4% on Column no. 17</t>
  </si>
  <si>
    <t>NAME CHANGED</t>
  </si>
  <si>
    <t>Overhead Charges @ 12.5% [Market Fluctuation, Service Tax, Contractor's profit etc.] on Row -16, 18, 19, 20, 21</t>
  </si>
  <si>
    <t>Total Estimated Cost excluding GST (Row 17, 18, 19, 20, 21, 22)</t>
  </si>
  <si>
    <t>Applicable CGST @ 9% on Row 23</t>
  </si>
  <si>
    <t>Applicable SGST @ 9% on Row 23</t>
  </si>
  <si>
    <t>Total Estimated Cost including GST (Row 23+24+25)</t>
  </si>
  <si>
    <t xml:space="preserve">Total Estimated Cost including GST (Rounded off) </t>
  </si>
  <si>
    <t>Note:-  All the rates are with considering price variation clause.</t>
  </si>
  <si>
    <t>*</t>
  </si>
  <si>
    <t>One No. RCC Block for base padding and two numbers for stay set (except DP Structure)</t>
  </si>
  <si>
    <t>COST SCHEDULE D-3</t>
  </si>
  <si>
    <t>1 Km  LT  LINE  1  PHASE  3  WIRE  USING  RABBIT / WEASEL / SQUIRREL  CONDUCTORS  ON  140 Kg;  8.0  Mtr.  LONG  PCC SUPPORTS  WITH  MAXIMUM  SPAN  OF  60  METERS</t>
  </si>
  <si>
    <t>S. No.</t>
  </si>
  <si>
    <t>Using one wire of 50 Sqmm, one wire of 30 Sqmm  ACSR and one wire of 20 Sqmm ACSR  Conductor</t>
  </si>
  <si>
    <t>Qty.</t>
  </si>
  <si>
    <t>LT Three Pin cross arm</t>
  </si>
  <si>
    <t xml:space="preserve">Earth knob (Aluminium bobbin)   </t>
  </si>
  <si>
    <t>Hardware for 90x75 mm Shackle insu.</t>
  </si>
  <si>
    <t>Use of R.C.C. Block for base padding of PCC pole @ 01 No. / pole and for stay set @ 02 Nos. per stay set.</t>
  </si>
  <si>
    <t xml:space="preserve">Split insulator for guarding </t>
  </si>
  <si>
    <t xml:space="preserve">Binding wire and tape  </t>
  </si>
  <si>
    <t>GI wire 4 mm for guarding</t>
  </si>
  <si>
    <t>Labour charges as per Sch No. DL-1</t>
  </si>
  <si>
    <t>Note:</t>
  </si>
  <si>
    <t>All the rates are with considering price variation clause.</t>
  </si>
  <si>
    <t>COST SCHEDULE -- D-6 (1)</t>
  </si>
  <si>
    <t>1  KM  OF  3  PHASE  5  WIRE  LINE  ON  140 KG. PCC  POLE  8 MTR.  LONG  USING  AB  XLPE  CABLE  FOR  RURAL  AREAS  WITH MAXIMUM  SPAN  50  MTRS.  AND  R.S. JOIST / H-BEAM  POLE  SUPPORT  USING  AB  XLPE  CABLE  WITH  MAXIMUM  SPAN  50  METER  URBAN  AREA</t>
  </si>
  <si>
    <t>140 Kg, 8.0 Mtr.  long PCC support</t>
  </si>
  <si>
    <t xml:space="preserve">RS Joist (175X85) mm 9.3 Mtr Long i.e. 19.495 kg/mtr x 9.3 mtr=181.30 kg x 20 No =3626.07 Kgs </t>
  </si>
  <si>
    <t xml:space="preserve">H-BEAM 152x152 mm 37.1 Kg/Mtr 9.0 Mtr long i.e. 408.1 Kg/pole x10 Nos= 4081 Kgs  </t>
  </si>
  <si>
    <t>Using 1100 V grade AB Cable 3x25 + 1x16 + 1x25 sqmm.</t>
  </si>
  <si>
    <t>Qty</t>
  </si>
  <si>
    <t>1(a)</t>
  </si>
  <si>
    <t xml:space="preserve">RS Joist (175X85) mm 9.3 Mtr Long i.e.19.495 kg/mtr x 9.3 mtr=181.30 kg x 20 No = 3626.07 Kgs </t>
  </si>
  <si>
    <t>(b)</t>
  </si>
  <si>
    <t xml:space="preserve">H-BEAM 152x152 mm 37.1 Kg /Mtr 9.0 Mtr long i.e. 333.9 Kg/pole x 20 Nos = 6678 Kgs  </t>
  </si>
  <si>
    <t>(c)</t>
  </si>
  <si>
    <t>140 Kg, 8.0 Mtr long PCC support</t>
  </si>
  <si>
    <t xml:space="preserve">Suspension clamp assembly (consisting of GI Pole Clamp, GI Flat type I-hook &amp; Nylon Cable tie). </t>
  </si>
  <si>
    <t>3(i)</t>
  </si>
  <si>
    <t xml:space="preserve">Piercing connector suitable for 95- 16 sqmm to 10-2.5 sqmm. for street light and service connection. </t>
  </si>
  <si>
    <t>(ii)</t>
  </si>
  <si>
    <t xml:space="preserve">Piercing connector suitable for 95- 16 sqmm to 50-16 sqmm. cable for Distribution Box. </t>
  </si>
  <si>
    <t>(iii)</t>
  </si>
  <si>
    <t>Piercing connector suitable for 95- 16 sqmm to 95-16 sqmm. for Tee connection.</t>
  </si>
  <si>
    <t>Max. possibility of 5 Nos tapping in per km line</t>
  </si>
  <si>
    <t xml:space="preserve">Universal distribution connector </t>
  </si>
  <si>
    <t xml:space="preserve">Anchor clamp assembly (consisting of GI Pole Clamp, GI Flat type I-hook &amp; Nylon Cable tie). </t>
  </si>
  <si>
    <t>LT 3 phase 5 Wire Aerial Bunched Cable of Size 3x25 + 1x16 + 1x25 sqmm.  (6% sag)</t>
  </si>
  <si>
    <t>(i) Stay Set 16 mm (Complete)</t>
  </si>
  <si>
    <t>(ii) Stay Wire 7/10 SWG &amp; 6 Kg/Stay</t>
  </si>
  <si>
    <t>Concreting of stay &amp; pole @ 0.2 Cmt/stay and @ 0.3 Cmt/pole for RSJ, @ 0.5 Cmt/pole for H-Beam pole and @ 0.05 Cmt per pole for base padding of R.S.Joist / H-Beam pole  i.e. 9.4 Cmt for RSJ &amp; 13.4 Cmt for H-Beam pole (1:3:6)</t>
  </si>
  <si>
    <t xml:space="preserve">Cmt </t>
  </si>
  <si>
    <t>16x65 mm</t>
  </si>
  <si>
    <t>Earthing Set (Coil earth as per Drawing No- G/004</t>
  </si>
  <si>
    <t>Distribution box 3 phase 5 connectors</t>
  </si>
  <si>
    <t>Stainless steel strap with buckle for installation of Service Distribution Box.</t>
  </si>
  <si>
    <t>Set</t>
  </si>
  <si>
    <t xml:space="preserve">Red Oxide Paint </t>
  </si>
  <si>
    <t>Service Ring</t>
  </si>
  <si>
    <t>PVC insulated single core 16 sq.mm. cable @ 6 mtr. per 3 phase box</t>
  </si>
  <si>
    <t xml:space="preserve">Straight through joints </t>
  </si>
  <si>
    <t>End cap for 50/70 Sq.mm</t>
  </si>
  <si>
    <t>Cable tie (UV protected black colour) for AB Cable (at every two meter)</t>
  </si>
  <si>
    <t>Barbed wire [@ 2 kg  per pole]</t>
  </si>
  <si>
    <t>Back filling of pole pit with boulder @ 0.3 Cmt./pole</t>
  </si>
  <si>
    <t>No.</t>
  </si>
  <si>
    <t>26</t>
  </si>
  <si>
    <t>Labour charges for concreting</t>
  </si>
  <si>
    <t>Cmt</t>
  </si>
  <si>
    <t>Labour charges as per Sch. No.- DL-7</t>
  </si>
  <si>
    <t>Transport charges @ 4% on Column no. 23</t>
  </si>
  <si>
    <t>Overhead Charges @ 12.5% [Market Fluctuation, Service Tax, Contractor's profit etc.] on Row - 22, 24, 25, 26, 27, 28</t>
  </si>
  <si>
    <t>Total Estimated Cost excluding GST (Row 23, 24, 25, 26, 27, 28, 29)</t>
  </si>
  <si>
    <t>Applicable CGST @ 9% on Row 30</t>
  </si>
  <si>
    <t>Applicable SGST @ 9% on Row 30</t>
  </si>
  <si>
    <t>Total Estimated Cost including GST (Row 30+31+32)</t>
  </si>
  <si>
    <t>Note :- All the rates are with considering price variation clause.</t>
  </si>
  <si>
    <t>COST SCHEDULE -- D-6 (2)</t>
  </si>
  <si>
    <t>1  KM  OF  3  PHASE  5  WIRE  LINE  ON  140 KG. PCC  POLE  8 MTR.  LONG  USING  AB  XLPE  CABLE  FOR  RURAL  AREAS  WITH MAXIMUM  SPAN  50  MTRS.  AND  R.S. JOIST/H-BEAM  POLE  SUPPORT  USING  AB  XLPE  CABLE  WITH  MAXIMUM  SPAN  50  METER  URBAN  AREA</t>
  </si>
  <si>
    <t>Rate</t>
  </si>
  <si>
    <t>140 Kg, 8.0 Mtr.  long PCC support Using 1100 V grade AB Cable 3x70 + 1x16 + 1x50 sqmm.</t>
  </si>
  <si>
    <t>RS Joist (175X85) mm 9.3 Mtr Long i.e. 19.495 kg/mtr x 9.3 mtr = 181.30 kg x 20 No = 3626.07 Kgs  Using 1100 V grade AB Cable 3x70 + 1x16 + 1x50 sqmm.</t>
  </si>
  <si>
    <t>H-BEAM 152x152 mm 37.1 Kg/Mtr 9.0 Mtr long i.e. 408.1 Kg/pole x10 Nos = 4081 Kgs   Using 1100 V grade AB Cable 3x70 + 1x16 + 1x50 sqmm.</t>
  </si>
  <si>
    <t>Reason</t>
  </si>
  <si>
    <t>LT 3 phase 5 Wire Aerial Bunched Cable of Size</t>
  </si>
  <si>
    <t xml:space="preserve"> (a)</t>
  </si>
  <si>
    <t>3x70 + 1x16 + 1x50 sqmm. (6% sag)</t>
  </si>
  <si>
    <t>Note:- All the rates are with considering price variation clause.</t>
  </si>
  <si>
    <r>
      <t xml:space="preserve">          </t>
    </r>
    <r>
      <rPr>
        <b/>
        <u/>
        <sz val="14"/>
        <rFont val="Arial"/>
        <family val="2"/>
      </rPr>
      <t>COST SCHEDULE -- D-6 (3)</t>
    </r>
  </si>
  <si>
    <t>1  KM  OF  1  PHASE  3  WIRE  LINE  ON  140 KG. PCC  POLE  8 MTR.  LONG  USING  AB  XLPE  CABLE  FOR  RURAL  AREAS  WITH MAXIMUM  SPAN  50  MTRS.</t>
  </si>
  <si>
    <t>140 Kg, 8.0 Mtr. long PCC support Using 1100 V grade AB Cable 1x25 + 1x16 + 1x25 sqmm.</t>
  </si>
  <si>
    <t>Distribution box 1 phase 9 connectors</t>
  </si>
  <si>
    <t>LT 1 phase 3 Wire AB XLPE Cable 1x25 + 1x16 + 1x25 sqmm. (6% sag)</t>
  </si>
  <si>
    <t>PVC insulated single core 16 sq.mm. cable @ 3 mtr. per 1 phase box</t>
  </si>
  <si>
    <t>Labour charges as per schedule DL-8</t>
  </si>
  <si>
    <t>Transport charges @ 4% on Column no. 22</t>
  </si>
  <si>
    <t>Overhead Charges @ 12.5% [Market Fluctuation, Service Tax, Contractor's profit etc.] on Row - 21, 23, 24, 25, 26</t>
  </si>
  <si>
    <t>Total Estimated Cost excluding GST (Row 22, 23, 24, 25, 26, 27)</t>
  </si>
  <si>
    <t>Applicable CGST @ 9% on Row 28</t>
  </si>
  <si>
    <t>Applicable SGST @ 9% on Row 28</t>
  </si>
  <si>
    <t>Total Estimated Cost including GST (Row 28+29+30)</t>
  </si>
  <si>
    <r>
      <t xml:space="preserve">       </t>
    </r>
    <r>
      <rPr>
        <b/>
        <u/>
        <sz val="14"/>
        <rFont val="Arial"/>
        <family val="2"/>
      </rPr>
      <t>COST SCHEDULE -- D-6 (4)</t>
    </r>
  </si>
  <si>
    <t>1 Km.  OF  3  PHASE  4  WIRE LT  LINE WITH AERIAL BUNCH CABLE FOR  PUMP CONNECTION UPTO 5 HP &amp; 5 CONNECTION PER KM. WITH MAXIMUM  SPAN  50  MTRS.</t>
  </si>
  <si>
    <t>Sl. No.</t>
  </si>
  <si>
    <t>Particulars</t>
  </si>
  <si>
    <t>Rate (Rs.)</t>
  </si>
  <si>
    <t xml:space="preserve">LT 3 phase 4 Wire Aerial Bunched Cable of Size 3x16 + 1x25 sqmm.  </t>
  </si>
  <si>
    <t>Amt (Rs.)</t>
  </si>
  <si>
    <t>140 Kg., 8.0 Mtrs. long  PCC Poles</t>
  </si>
  <si>
    <t>LT 3 phase 4 Wire Aerial Bunched Cable of Size 3x16 + 1x25 sqmm. (6% sag)</t>
  </si>
  <si>
    <t>5(i)</t>
  </si>
  <si>
    <t>LT Feeder Piller box for 3 phase 8 connection made of M.S.Sheet</t>
  </si>
  <si>
    <t>Distribution box 3 phase 5 connectors along with 2 Nos. Steel Strap &amp; Buckles.</t>
  </si>
  <si>
    <t>Concreting of piller box @ 0.5 Cmt per box (1:3:6)</t>
  </si>
  <si>
    <t>Pole Clamp</t>
  </si>
  <si>
    <t>Eye Hook</t>
  </si>
  <si>
    <t>Labour charges as per Sch. No.- DL-9</t>
  </si>
  <si>
    <t>Overhead Charges @ 12.5% [Market Fluctuation, Service Tax, Contractor's profit etc.] on Row - 21, 23, 24, 25, 26, 27</t>
  </si>
  <si>
    <t>Total Estimated Cost excluding GST (Row 22, 23, 24, 25, 26, 27, 28)</t>
  </si>
  <si>
    <t>Applicable CGST @ 9% on Row 29</t>
  </si>
  <si>
    <t>Applicable SGST @ 9% on Row 29</t>
  </si>
  <si>
    <t>Total Estimated Cost including GST (Row 29+30+31)</t>
  </si>
  <si>
    <t>COST SCHEDULE  D-10</t>
  </si>
  <si>
    <t>CONVERSION  OF 1 KM  LT  LINE  INTO 11 kV LINE</t>
  </si>
  <si>
    <t xml:space="preserve">Rate  </t>
  </si>
  <si>
    <t>Amount</t>
  </si>
  <si>
    <t>140 Kg 8.0 meter long PCC Poles (for where ever required )</t>
  </si>
  <si>
    <t>11 kV 'V' Cross arm with clamp</t>
  </si>
  <si>
    <t>11 kV Top Clamp Angle type with cleat</t>
  </si>
  <si>
    <t>Earthing set (coil earth as per Drawing No.G/007)</t>
  </si>
  <si>
    <t>11 kV Polymeric Pin Insulator with Pin</t>
  </si>
  <si>
    <t xml:space="preserve">Jointing sleeves suitable for Weasel/ Rabbit conductor  </t>
  </si>
  <si>
    <t>Red Oxide Paint</t>
  </si>
  <si>
    <t>Aluminium Paint</t>
  </si>
  <si>
    <t>Barbed Wire [@ 2 Kg/Pole]</t>
  </si>
  <si>
    <t>Danger Board</t>
  </si>
  <si>
    <t xml:space="preserve">Binding wires &amp; tape  </t>
  </si>
  <si>
    <t xml:space="preserve">Nuts and bolts                                                         </t>
  </si>
  <si>
    <t>16x90 mm</t>
  </si>
  <si>
    <t>16x160 mm</t>
  </si>
  <si>
    <t>Guarding</t>
  </si>
  <si>
    <t>(i) 11 kV Guarding Channel 100x50 mm set.</t>
  </si>
  <si>
    <t>(ii) G.I. Wire 8 SWG</t>
  </si>
  <si>
    <t>(iii) Stay clamp (Pair) H.T.</t>
  </si>
  <si>
    <t>(iv) Stay wire 7/10 SWG @ 5.5 kg/stay</t>
  </si>
  <si>
    <t>(v) Stay set 16 mm.</t>
  </si>
  <si>
    <t>(vi) I - Bolt big size.</t>
  </si>
  <si>
    <t>Back filling of poles with boulders @ of 0.3 Cmt per pole</t>
  </si>
  <si>
    <t>Labour charges as per Schedule  No. DL-3 (E-1)</t>
  </si>
  <si>
    <t>Transport charges @ 4% on Column no. 16</t>
  </si>
  <si>
    <t>Overhead Charges @ 12.5% [Market Fluctuation, Service Tax, Contractor's profit etc.] on Row - 15, 17,18, 19, 20</t>
  </si>
  <si>
    <t>Total Estimated Cost excluding GST (Row 16, 17, 18, 19, 20, 21)</t>
  </si>
  <si>
    <t>Applicable CGST @ 9% on Row 22</t>
  </si>
  <si>
    <t>Applicable SGST @ 9% on Row 22</t>
  </si>
  <si>
    <t>Total Estimated Cost including GST (Row 22+23+24)</t>
  </si>
  <si>
    <t>Note:-</t>
  </si>
  <si>
    <t xml:space="preserve">(i) Three wire LT line will be utilized for converting into 11 kV line. </t>
  </si>
  <si>
    <t>(ii) For replacement of deteriorated conductor of LT line suitable provision should be made while preparing the estimates</t>
  </si>
  <si>
    <t>COST  SCHEDULE -- E-6</t>
  </si>
  <si>
    <t xml:space="preserve">METER  SHIFTING  OF  THREE  PHASE  CONSUMER  TO  OUTSIDE  OF  PREMISES  WITH  NEW SERVICE  CABLE </t>
  </si>
  <si>
    <t>THREE PHASE CONNECTION</t>
  </si>
  <si>
    <t>Bin Code No.</t>
  </si>
  <si>
    <t>Armoured service cable</t>
  </si>
  <si>
    <t>Unarmoured service cable</t>
  </si>
  <si>
    <t xml:space="preserve">Armoured Service Cable - Three Phase, 4 core-10 sq mm </t>
  </si>
  <si>
    <t>Unarmoured Service Cable - Three Phase, 4 core-10 sq mm</t>
  </si>
  <si>
    <t>LT Shackle Insulator 65x50 mm</t>
  </si>
  <si>
    <t>H/W for 65x50 mm Shackle Insulator</t>
  </si>
  <si>
    <t>T.W. plate 300x300x25 mm with 20 mm dia holes at the corners and coated with two coats of varnish on one side/SMC board</t>
  </si>
  <si>
    <t>Nos</t>
  </si>
  <si>
    <t>PVC Insulation Tape</t>
  </si>
  <si>
    <t>Roll</t>
  </si>
  <si>
    <t>RATE  EXCLUDING G.S.T.</t>
  </si>
  <si>
    <t>Misc Items , e.g., Screw, cut outs</t>
  </si>
  <si>
    <t>Lot</t>
  </si>
  <si>
    <t>M-Seal</t>
  </si>
  <si>
    <t>0.075</t>
  </si>
  <si>
    <t>Labour Charges</t>
  </si>
  <si>
    <t>Per Installation</t>
  </si>
  <si>
    <t>Overhead Charges @ 12.5% [Market Fluctuation, Service Tax, Contractor's profit etc.] on Row - 9, 11, 12</t>
  </si>
  <si>
    <t>Total Estimated Cost excluding GST (Row 10, 11, 12, 13)</t>
  </si>
  <si>
    <t>Applicable CGST @ 9% on Row 14</t>
  </si>
  <si>
    <t>Applicable SGST @ 9% on Row 14</t>
  </si>
  <si>
    <t>Total Estimated Cost including GST (Row 10+11+12)</t>
  </si>
  <si>
    <t>Cost for meter shifting of a Three Phase Consumer</t>
  </si>
  <si>
    <t>Cost for meter shifting of a Three Phase Consumer (Round Off)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</si>
</sst>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.5"/>
      <name val="Arial"/>
      <family val="2"/>
    </font>
    <font>
      <b/>
      <sz val="11.5"/>
      <name val="Arial"/>
      <family val="2"/>
    </font>
    <font>
      <sz val="11.5"/>
      <name val="Copperplate Gothic Bold"/>
      <family val="2"/>
    </font>
    <font>
      <b/>
      <u/>
      <sz val="11.5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2"/>
      <name val="Arial Narrow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u/>
      <sz val="11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0"/>
      <name val="Arial"/>
      <family val="2"/>
    </font>
    <font>
      <b/>
      <sz val="2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29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1" fillId="0" borderId="0" xfId="0" applyFont="1" applyFill="1"/>
    <xf numFmtId="0" fontId="1" fillId="0" borderId="0" xfId="0" applyNumberFormat="1" applyFont="1" applyFill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Fill="1"/>
    <xf numFmtId="0" fontId="1" fillId="0" borderId="0" xfId="0" quotePrefix="1" applyFont="1" applyFill="1" applyBorder="1" applyAlignment="1">
      <alignment horizontal="right"/>
    </xf>
    <xf numFmtId="2" fontId="0" fillId="0" borderId="0" xfId="0" applyNumberFormat="1" applyFill="1" applyBorder="1"/>
    <xf numFmtId="0" fontId="0" fillId="0" borderId="0" xfId="0" quotePrefix="1" applyFill="1" applyBorder="1" applyAlignment="1">
      <alignment horizontal="right"/>
    </xf>
    <xf numFmtId="49" fontId="6" fillId="0" borderId="8" xfId="0" applyNumberFormat="1" applyFont="1" applyFill="1" applyBorder="1" applyAlignment="1">
      <alignment vertical="center" wrapText="1"/>
    </xf>
    <xf numFmtId="0" fontId="6" fillId="0" borderId="0" xfId="0" applyFont="1" applyFill="1"/>
    <xf numFmtId="49" fontId="8" fillId="0" borderId="0" xfId="0" applyNumberFormat="1" applyFont="1" applyFill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vertical="top"/>
    </xf>
    <xf numFmtId="2" fontId="1" fillId="0" borderId="0" xfId="0" applyNumberFormat="1" applyFont="1" applyFill="1" applyAlignment="1">
      <alignment vertical="top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2" fontId="6" fillId="0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vertical="top"/>
    </xf>
    <xf numFmtId="0" fontId="6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/>
    </xf>
    <xf numFmtId="0" fontId="2" fillId="0" borderId="0" xfId="0" applyFont="1" applyFill="1" applyAlignment="1">
      <alignment vertical="top" wrapText="1"/>
    </xf>
    <xf numFmtId="0" fontId="15" fillId="0" borderId="0" xfId="0" applyFont="1" applyFill="1" applyAlignment="1">
      <alignment vertical="top" wrapText="1"/>
    </xf>
    <xf numFmtId="0" fontId="13" fillId="0" borderId="0" xfId="0" applyFont="1" applyFill="1"/>
    <xf numFmtId="0" fontId="2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vertical="top" wrapText="1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3" fillId="0" borderId="0" xfId="0" applyFont="1" applyFill="1" applyBorder="1"/>
    <xf numFmtId="0" fontId="14" fillId="0" borderId="1" xfId="0" quotePrefix="1" applyFont="1" applyFill="1" applyBorder="1" applyAlignment="1">
      <alignment horizontal="center" vertical="top" wrapText="1"/>
    </xf>
    <xf numFmtId="0" fontId="14" fillId="0" borderId="1" xfId="0" quotePrefix="1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49" fontId="13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top" wrapText="1"/>
    </xf>
    <xf numFmtId="2" fontId="13" fillId="0" borderId="0" xfId="0" applyNumberFormat="1" applyFont="1" applyFill="1" applyBorder="1" applyAlignment="1">
      <alignment horizontal="right" vertical="top" wrapText="1"/>
    </xf>
    <xf numFmtId="2" fontId="6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vertical="top" wrapText="1"/>
    </xf>
    <xf numFmtId="0" fontId="13" fillId="0" borderId="0" xfId="0" applyNumberFormat="1" applyFont="1" applyFill="1" applyAlignment="1">
      <alignment vertical="top" wrapText="1"/>
    </xf>
    <xf numFmtId="2" fontId="13" fillId="0" borderId="0" xfId="0" applyNumberFormat="1" applyFont="1" applyFill="1" applyAlignment="1">
      <alignment vertical="top" wrapText="1"/>
    </xf>
    <xf numFmtId="0" fontId="14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2" fontId="13" fillId="0" borderId="0" xfId="0" applyNumberFormat="1" applyFont="1" applyFill="1" applyAlignment="1">
      <alignment horizontal="center" vertical="top" wrapText="1"/>
    </xf>
    <xf numFmtId="2" fontId="13" fillId="0" borderId="0" xfId="0" applyNumberFormat="1" applyFont="1" applyFill="1" applyBorder="1" applyAlignment="1">
      <alignment vertical="top" wrapText="1"/>
    </xf>
    <xf numFmtId="2" fontId="13" fillId="0" borderId="0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13" fillId="0" borderId="8" xfId="0" applyNumberFormat="1" applyFont="1" applyFill="1" applyBorder="1" applyAlignment="1">
      <alignment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2" fontId="13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3" fillId="0" borderId="8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 wrapText="1"/>
    </xf>
    <xf numFmtId="2" fontId="0" fillId="0" borderId="0" xfId="0" applyNumberFormat="1" applyFill="1"/>
    <xf numFmtId="0" fontId="13" fillId="0" borderId="0" xfId="0" applyFont="1" applyFill="1" applyBorder="1" applyAlignment="1">
      <alignment horizontal="left" vertical="top" wrapText="1"/>
    </xf>
    <xf numFmtId="0" fontId="0" fillId="0" borderId="0" xfId="0" applyNumberFormat="1" applyFill="1"/>
    <xf numFmtId="0" fontId="21" fillId="0" borderId="0" xfId="0" applyFont="1" applyFill="1" applyAlignment="1"/>
    <xf numFmtId="0" fontId="1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Fill="1" applyBorder="1" applyAlignment="1"/>
    <xf numFmtId="0" fontId="5" fillId="0" borderId="0" xfId="0" applyFont="1" applyFill="1" applyBorder="1" applyAlignment="1">
      <alignment vertical="center" wrapText="1"/>
    </xf>
    <xf numFmtId="2" fontId="8" fillId="0" borderId="0" xfId="1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top" wrapText="1"/>
    </xf>
    <xf numFmtId="0" fontId="2" fillId="0" borderId="0" xfId="1" applyFont="1" applyFill="1" applyAlignment="1" applyProtection="1"/>
    <xf numFmtId="0" fontId="3" fillId="0" borderId="0" xfId="0" applyFont="1" applyFill="1" applyBorder="1" applyAlignment="1">
      <alignment vertical="top" wrapText="1"/>
    </xf>
    <xf numFmtId="0" fontId="25" fillId="0" borderId="0" xfId="1" applyFont="1" applyFill="1" applyAlignment="1" applyProtection="1"/>
    <xf numFmtId="0" fontId="5" fillId="0" borderId="0" xfId="1" applyFont="1" applyFill="1" applyAlignment="1" applyProtection="1">
      <alignment vertical="center" wrapText="1"/>
    </xf>
    <xf numFmtId="0" fontId="26" fillId="0" borderId="0" xfId="1" applyFont="1" applyFill="1"/>
    <xf numFmtId="0" fontId="26" fillId="0" borderId="0" xfId="1" applyFont="1" applyFill="1" applyAlignment="1">
      <alignment wrapText="1"/>
    </xf>
    <xf numFmtId="0" fontId="25" fillId="0" borderId="0" xfId="1" applyFont="1" applyFill="1"/>
    <xf numFmtId="0" fontId="18" fillId="0" borderId="1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2" fontId="8" fillId="0" borderId="0" xfId="1" applyNumberFormat="1" applyFont="1" applyFill="1" applyBorder="1" applyAlignment="1" applyProtection="1">
      <alignment horizontal="center" vertical="center"/>
    </xf>
    <xf numFmtId="2" fontId="8" fillId="0" borderId="0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2" fontId="8" fillId="0" borderId="0" xfId="1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3" fillId="0" borderId="0" xfId="0" applyNumberFormat="1" applyFont="1" applyFill="1" applyBorder="1" applyAlignment="1">
      <alignment vertical="center" wrapText="1"/>
    </xf>
    <xf numFmtId="2" fontId="8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/>
    <xf numFmtId="0" fontId="8" fillId="0" borderId="0" xfId="1" applyFont="1" applyFill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2" fontId="1" fillId="0" borderId="0" xfId="0" applyNumberFormat="1" applyFont="1" applyFill="1"/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28" fillId="0" borderId="0" xfId="3" applyFont="1" applyFill="1" applyBorder="1" applyAlignment="1">
      <alignment horizontal="center"/>
    </xf>
    <xf numFmtId="0" fontId="8" fillId="0" borderId="0" xfId="1" applyFont="1" applyFill="1" applyAlignment="1">
      <alignment vertical="center"/>
    </xf>
    <xf numFmtId="0" fontId="1" fillId="0" borderId="0" xfId="1" applyFill="1"/>
    <xf numFmtId="0" fontId="2" fillId="0" borderId="0" xfId="3" applyFont="1" applyFill="1" applyBorder="1" applyAlignment="1">
      <alignment horizontal="center"/>
    </xf>
    <xf numFmtId="0" fontId="18" fillId="0" borderId="0" xfId="1" applyFont="1" applyFill="1" applyAlignment="1">
      <alignment horizontal="center" vertical="center" wrapText="1"/>
    </xf>
    <xf numFmtId="0" fontId="24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/>
    </xf>
    <xf numFmtId="2" fontId="8" fillId="0" borderId="8" xfId="1" applyNumberFormat="1" applyFont="1" applyFill="1" applyBorder="1" applyAlignment="1" applyProtection="1">
      <alignment vertical="center"/>
    </xf>
    <xf numFmtId="0" fontId="8" fillId="0" borderId="0" xfId="1" applyFont="1" applyFill="1" applyBorder="1" applyAlignment="1">
      <alignment vertical="center" wrapText="1"/>
    </xf>
    <xf numFmtId="49" fontId="8" fillId="0" borderId="0" xfId="1" applyNumberFormat="1" applyFont="1" applyFill="1" applyBorder="1" applyAlignment="1">
      <alignment vertical="center" wrapText="1"/>
    </xf>
    <xf numFmtId="0" fontId="8" fillId="0" borderId="0" xfId="1" applyFont="1" applyFill="1" applyAlignment="1">
      <alignment horizontal="center" vertical="center"/>
    </xf>
    <xf numFmtId="0" fontId="1" fillId="0" borderId="0" xfId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1" xfId="0" quotePrefix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Alignment="1"/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vertical="top" wrapText="1"/>
    </xf>
    <xf numFmtId="49" fontId="14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2" fontId="6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13" fillId="0" borderId="0" xfId="0" applyFont="1" applyFill="1" applyAlignment="1">
      <alignment vertical="top"/>
    </xf>
    <xf numFmtId="0" fontId="6" fillId="0" borderId="7" xfId="0" applyFont="1" applyFill="1" applyBorder="1" applyAlignment="1">
      <alignment vertical="center" wrapText="1"/>
    </xf>
    <xf numFmtId="2" fontId="5" fillId="0" borderId="1" xfId="0" quotePrefix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10" fontId="6" fillId="0" borderId="11" xfId="0" applyNumberFormat="1" applyFont="1" applyFill="1" applyBorder="1" applyAlignment="1">
      <alignment horizontal="right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3" fillId="0" borderId="1" xfId="0" quotePrefix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1" fontId="13" fillId="0" borderId="1" xfId="0" quotePrefix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vertical="top"/>
    </xf>
    <xf numFmtId="0" fontId="13" fillId="0" borderId="4" xfId="0" applyFont="1" applyFill="1" applyBorder="1" applyAlignment="1">
      <alignment vertical="top"/>
    </xf>
    <xf numFmtId="0" fontId="13" fillId="0" borderId="5" xfId="0" applyFont="1" applyFill="1" applyBorder="1" applyAlignment="1">
      <alignment vertical="top"/>
    </xf>
    <xf numFmtId="0" fontId="13" fillId="0" borderId="7" xfId="0" applyFont="1" applyFill="1" applyBorder="1" applyAlignment="1">
      <alignment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top" wrapText="1"/>
    </xf>
    <xf numFmtId="1" fontId="13" fillId="0" borderId="1" xfId="0" applyNumberFormat="1" applyFont="1" applyFill="1" applyBorder="1" applyAlignment="1">
      <alignment horizontal="center" vertical="center" wrapText="1"/>
    </xf>
    <xf numFmtId="2" fontId="14" fillId="0" borderId="1" xfId="0" quotePrefix="1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 wrapText="1"/>
    </xf>
    <xf numFmtId="10" fontId="13" fillId="0" borderId="11" xfId="0" applyNumberFormat="1" applyFont="1" applyFill="1" applyBorder="1" applyAlignment="1">
      <alignment horizontal="righ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2" fontId="13" fillId="0" borderId="5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2" fontId="8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2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" fontId="13" fillId="0" borderId="1" xfId="1" applyNumberFormat="1" applyFont="1" applyFill="1" applyBorder="1" applyAlignment="1" applyProtection="1">
      <alignment horizontal="center" vertical="center"/>
    </xf>
    <xf numFmtId="2" fontId="13" fillId="0" borderId="1" xfId="1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1" xfId="2" applyFont="1" applyFill="1" applyBorder="1" applyAlignment="1" applyProtection="1">
      <alignment horizontal="center" vertical="center" wrapText="1"/>
    </xf>
    <xf numFmtId="1" fontId="13" fillId="0" borderId="1" xfId="1" applyNumberFormat="1" applyFont="1" applyFill="1" applyBorder="1" applyAlignment="1" applyProtection="1">
      <alignment horizontal="center" vertical="center" wrapText="1"/>
    </xf>
    <xf numFmtId="1" fontId="13" fillId="0" borderId="1" xfId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2" xfId="1" applyFont="1" applyFill="1" applyBorder="1" applyAlignment="1" applyProtection="1">
      <alignment horizontal="center" vertical="center"/>
    </xf>
    <xf numFmtId="164" fontId="13" fillId="0" borderId="1" xfId="1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vertical="center" wrapText="1"/>
    </xf>
    <xf numFmtId="0" fontId="13" fillId="0" borderId="5" xfId="0" applyNumberFormat="1" applyFont="1" applyFill="1" applyBorder="1" applyAlignment="1">
      <alignment vertical="center" wrapText="1"/>
    </xf>
    <xf numFmtId="0" fontId="18" fillId="0" borderId="1" xfId="1" applyFont="1" applyFill="1" applyBorder="1" applyAlignment="1" applyProtection="1">
      <alignment horizontal="center" vertical="center"/>
    </xf>
    <xf numFmtId="0" fontId="18" fillId="0" borderId="1" xfId="1" applyFont="1" applyFill="1" applyBorder="1" applyAlignment="1" applyProtection="1">
      <alignment horizontal="left" vertical="center" wrapText="1"/>
    </xf>
    <xf numFmtId="2" fontId="8" fillId="0" borderId="3" xfId="1" applyNumberFormat="1" applyFont="1" applyFill="1" applyBorder="1" applyAlignment="1" applyProtection="1">
      <alignment horizontal="center" vertical="center"/>
    </xf>
    <xf numFmtId="2" fontId="8" fillId="0" borderId="1" xfId="1" applyNumberFormat="1" applyFont="1" applyFill="1" applyBorder="1" applyAlignment="1" applyProtection="1">
      <alignment horizontal="center" vertical="center"/>
    </xf>
    <xf numFmtId="2" fontId="14" fillId="0" borderId="1" xfId="1" applyNumberFormat="1" applyFont="1" applyFill="1" applyBorder="1" applyAlignment="1" applyProtection="1">
      <alignment horizontal="center" vertical="center"/>
    </xf>
    <xf numFmtId="49" fontId="18" fillId="0" borderId="8" xfId="0" applyNumberFormat="1" applyFont="1" applyFill="1" applyBorder="1" applyAlignment="1">
      <alignment vertical="center" wrapText="1"/>
    </xf>
    <xf numFmtId="0" fontId="13" fillId="0" borderId="1" xfId="1" applyFont="1" applyFill="1" applyBorder="1" applyAlignment="1" applyProtection="1">
      <alignment horizontal="center" vertical="center"/>
    </xf>
    <xf numFmtId="0" fontId="13" fillId="0" borderId="1" xfId="1" applyFont="1" applyFill="1" applyBorder="1" applyAlignment="1" applyProtection="1">
      <alignment horizontal="left" vertical="center" wrapText="1"/>
    </xf>
    <xf numFmtId="10" fontId="13" fillId="0" borderId="1" xfId="1" applyNumberFormat="1" applyFont="1" applyFill="1" applyBorder="1" applyAlignment="1">
      <alignment horizontal="center" vertical="center"/>
    </xf>
    <xf numFmtId="1" fontId="13" fillId="0" borderId="1" xfId="1" applyNumberFormat="1" applyFont="1" applyFill="1" applyBorder="1" applyAlignment="1">
      <alignment horizontal="center" vertical="center"/>
    </xf>
    <xf numFmtId="2" fontId="13" fillId="0" borderId="1" xfId="1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>
      <alignment vertical="center" wrapText="1"/>
    </xf>
    <xf numFmtId="2" fontId="8" fillId="0" borderId="5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2" fontId="14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49" fontId="18" fillId="0" borderId="1" xfId="0" applyNumberFormat="1" applyFont="1" applyFill="1" applyBorder="1" applyAlignment="1">
      <alignment vertical="center" wrapText="1"/>
    </xf>
    <xf numFmtId="0" fontId="8" fillId="0" borderId="1" xfId="3" applyFont="1" applyFill="1" applyBorder="1" applyAlignment="1">
      <alignment horizontal="center" vertical="top"/>
    </xf>
    <xf numFmtId="0" fontId="8" fillId="0" borderId="1" xfId="1" applyFont="1" applyFill="1" applyBorder="1" applyAlignment="1">
      <alignment vertical="top" wrapText="1"/>
    </xf>
    <xf numFmtId="0" fontId="8" fillId="0" borderId="1" xfId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0" fontId="27" fillId="0" borderId="0" xfId="1" applyFont="1" applyFill="1" applyAlignment="1">
      <alignment vertical="top"/>
    </xf>
    <xf numFmtId="0" fontId="18" fillId="0" borderId="1" xfId="3" applyFont="1" applyFill="1" applyBorder="1" applyAlignment="1">
      <alignment horizontal="center" vertical="center"/>
    </xf>
    <xf numFmtId="0" fontId="18" fillId="0" borderId="1" xfId="1" applyNumberFormat="1" applyFont="1" applyFill="1" applyBorder="1" applyAlignment="1">
      <alignment vertical="center" wrapText="1"/>
    </xf>
    <xf numFmtId="0" fontId="18" fillId="0" borderId="2" xfId="1" applyFont="1" applyFill="1" applyBorder="1" applyAlignment="1">
      <alignment vertical="center"/>
    </xf>
    <xf numFmtId="2" fontId="18" fillId="0" borderId="6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2" fontId="18" fillId="0" borderId="1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vertical="center" wrapText="1"/>
    </xf>
    <xf numFmtId="0" fontId="18" fillId="0" borderId="1" xfId="3" applyFont="1" applyFill="1" applyBorder="1" applyAlignment="1">
      <alignment horizontal="center" vertical="top"/>
    </xf>
    <xf numFmtId="0" fontId="18" fillId="0" borderId="1" xfId="1" applyFont="1" applyFill="1" applyBorder="1" applyAlignment="1">
      <alignment vertical="center"/>
    </xf>
    <xf numFmtId="0" fontId="8" fillId="0" borderId="1" xfId="3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vertical="center" wrapText="1"/>
    </xf>
    <xf numFmtId="49" fontId="6" fillId="0" borderId="1" xfId="1" applyNumberFormat="1" applyFont="1" applyFill="1" applyBorder="1" applyAlignment="1">
      <alignment vertical="center"/>
    </xf>
    <xf numFmtId="49" fontId="8" fillId="0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vertical="top" wrapText="1"/>
    </xf>
    <xf numFmtId="0" fontId="8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vertical="center"/>
    </xf>
    <xf numFmtId="49" fontId="18" fillId="0" borderId="1" xfId="1" applyNumberFormat="1" applyFont="1" applyFill="1" applyBorder="1" applyAlignment="1">
      <alignment vertical="top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4" fillId="0" borderId="10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7" xfId="1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 wrapText="1"/>
    </xf>
    <xf numFmtId="0" fontId="18" fillId="0" borderId="1" xfId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vertical="center"/>
    </xf>
    <xf numFmtId="49" fontId="18" fillId="0" borderId="1" xfId="1" applyNumberFormat="1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3 4 2" xfId="3"/>
  </cellStyles>
  <dxfs count="17"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RIVE-E\B.C\SoR%20File\SoR%202022-23\SoR%202022-23%20Schedules%20preparation\Schedule-D%20preparation%20by%20BC%20for%20SoR%202022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RIVE-E\B.C\SoR%20File\SoR%202022-23\SoR%202022-23%20Schedules%20preparation\Schedule%20A,%20B,%20C,%20D%20&amp;%20E%20for%20SoR%202020-21%20on%2008.12.2020%20at%2018.22%20H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TIVE"/>
      <sheetName val="SOR RATE"/>
      <sheetName val="D-1"/>
      <sheetName val="D-2"/>
      <sheetName val="D-3"/>
      <sheetName val="D-4"/>
      <sheetName val="D-5"/>
      <sheetName val="D-6 (1)"/>
      <sheetName val="D-6 (2)"/>
      <sheetName val="D-6 (3)"/>
      <sheetName val="D-6 (4)"/>
      <sheetName val="D-6 (B)"/>
      <sheetName val="D-7"/>
      <sheetName val="D-8"/>
      <sheetName val="D-9"/>
      <sheetName val="D-10"/>
      <sheetName val="D-11"/>
      <sheetName val="D-12"/>
      <sheetName val="D-13"/>
      <sheetName val="D-14"/>
      <sheetName val="E-1"/>
      <sheetName val="E-2"/>
      <sheetName val="E-3"/>
      <sheetName val="E-4"/>
      <sheetName val="E-5"/>
      <sheetName val="E-6"/>
    </sheetNames>
    <sheetDataSet>
      <sheetData sheetId="0"/>
      <sheetData sheetId="1">
        <row r="1">
          <cell r="B1" t="str">
            <v>RATE OF STOCK MATERIALS IN SoR OF 2022-23</v>
          </cell>
          <cell r="C1"/>
          <cell r="D1"/>
        </row>
        <row r="2">
          <cell r="B2" t="str">
            <v>RATE OF ALL MATERIALS ARE INCLUSIVE OF G.S.T. UNLESS MENTIONED SPECIFICALLY IN REMARKS COLUMN</v>
          </cell>
          <cell r="C2"/>
          <cell r="D2"/>
        </row>
        <row r="3">
          <cell r="A3" t="str">
            <v xml:space="preserve">Material Code </v>
          </cell>
          <cell r="B3" t="str">
            <v>Description</v>
          </cell>
          <cell r="C3" t="str">
            <v>Unit</v>
          </cell>
          <cell r="D3" t="str">
            <v>Unit rate for 2022-23</v>
          </cell>
        </row>
        <row r="4">
          <cell r="A4">
            <v>7130200201</v>
          </cell>
          <cell r="B4" t="str">
            <v>1:1.5:3 Ratio</v>
          </cell>
          <cell r="C4" t="str">
            <v>Cmt</v>
          </cell>
          <cell r="D4">
            <v>4072.99</v>
          </cell>
        </row>
        <row r="5">
          <cell r="A5">
            <v>7130200202</v>
          </cell>
          <cell r="B5" t="str">
            <v>1:3:6 Ratio</v>
          </cell>
          <cell r="C5" t="str">
            <v>Cmt</v>
          </cell>
          <cell r="D5">
            <v>2970</v>
          </cell>
        </row>
        <row r="6">
          <cell r="A6">
            <v>7130200204</v>
          </cell>
          <cell r="B6" t="str">
            <v>Route &amp; joint indicating stone with M.S. anchor rod</v>
          </cell>
          <cell r="C6" t="str">
            <v>Nos.</v>
          </cell>
          <cell r="D6">
            <v>182.51</v>
          </cell>
        </row>
        <row r="7">
          <cell r="A7">
            <v>7130200401</v>
          </cell>
          <cell r="B7" t="str">
            <v>Cement in 50 kg bags</v>
          </cell>
          <cell r="C7" t="str">
            <v>Bags</v>
          </cell>
          <cell r="D7">
            <v>263.68</v>
          </cell>
        </row>
        <row r="8">
          <cell r="A8">
            <v>7130201343</v>
          </cell>
          <cell r="B8" t="str">
            <v>Cable covering tiles 250x250x40 mm</v>
          </cell>
          <cell r="C8" t="str">
            <v>Each</v>
          </cell>
          <cell r="D8">
            <v>33</v>
          </cell>
        </row>
        <row r="9">
          <cell r="A9">
            <v>7130210809</v>
          </cell>
          <cell r="B9" t="str">
            <v>Aluminium Paint</v>
          </cell>
          <cell r="C9" t="str">
            <v>Ltr.</v>
          </cell>
          <cell r="D9">
            <v>406.6</v>
          </cell>
        </row>
        <row r="10">
          <cell r="A10">
            <v>7130211121</v>
          </cell>
          <cell r="B10" t="str">
            <v>Grey Enamel Paint smoke/battle ship</v>
          </cell>
          <cell r="C10" t="str">
            <v>Ltr</v>
          </cell>
          <cell r="D10">
            <v>258.61</v>
          </cell>
        </row>
        <row r="11">
          <cell r="A11">
            <v>7130211158</v>
          </cell>
          <cell r="B11" t="str">
            <v>Red Oxide Paint</v>
          </cell>
          <cell r="C11" t="str">
            <v>Ltr.</v>
          </cell>
          <cell r="D11">
            <v>181.98</v>
          </cell>
        </row>
        <row r="12">
          <cell r="A12">
            <v>7130300025</v>
          </cell>
          <cell r="B12" t="str">
            <v>LT 3 phase 5 Wire Aerial Bunched Cable of Size 3X70+1x16+1x50</v>
          </cell>
          <cell r="C12" t="str">
            <v>km</v>
          </cell>
          <cell r="D12">
            <v>254174.68</v>
          </cell>
        </row>
        <row r="13">
          <cell r="A13">
            <v>7130310007</v>
          </cell>
          <cell r="B13" t="str">
            <v>70 Sqmm.</v>
          </cell>
          <cell r="C13" t="str">
            <v>Km.</v>
          </cell>
          <cell r="D13">
            <v>50954.95</v>
          </cell>
        </row>
        <row r="14">
          <cell r="A14">
            <v>7130310008</v>
          </cell>
          <cell r="B14" t="str">
            <v>120 Sqmm.</v>
          </cell>
          <cell r="C14" t="str">
            <v>Km.</v>
          </cell>
          <cell r="D14">
            <v>89898.08</v>
          </cell>
        </row>
        <row r="15">
          <cell r="A15">
            <v>7130310020</v>
          </cell>
          <cell r="B15" t="str">
            <v>3x400 Sq.mm.</v>
          </cell>
          <cell r="C15" t="str">
            <v>km</v>
          </cell>
          <cell r="D15">
            <v>2205469.91</v>
          </cell>
        </row>
        <row r="16">
          <cell r="A16">
            <v>7130310021</v>
          </cell>
          <cell r="B16" t="str">
            <v>35 Sqmm.</v>
          </cell>
          <cell r="C16" t="str">
            <v>Km.</v>
          </cell>
          <cell r="D16">
            <v>27670.91</v>
          </cell>
        </row>
        <row r="17">
          <cell r="A17">
            <v>7130310022</v>
          </cell>
          <cell r="B17" t="str">
            <v>50 Sqmm.</v>
          </cell>
          <cell r="C17" t="str">
            <v>Km.</v>
          </cell>
          <cell r="D17">
            <v>34866.699999999997</v>
          </cell>
        </row>
        <row r="18">
          <cell r="A18">
            <v>7130310031</v>
          </cell>
          <cell r="B18" t="str">
            <v>LT 3 phase 5 Wire Aerial Bunched Cable of Size 3X16+1X16+1x25</v>
          </cell>
          <cell r="C18" t="str">
            <v>km</v>
          </cell>
          <cell r="D18">
            <v>62452.44</v>
          </cell>
        </row>
        <row r="19">
          <cell r="A19">
            <v>7130310032</v>
          </cell>
          <cell r="B19" t="str">
            <v>LT 3 phase 5 Wire Aerial Bunched Cable of Size 3X25+1X16+1x25</v>
          </cell>
          <cell r="C19" t="str">
            <v>km</v>
          </cell>
          <cell r="D19">
            <v>117786.63</v>
          </cell>
        </row>
        <row r="20">
          <cell r="A20">
            <v>7130310033</v>
          </cell>
          <cell r="B20" t="str">
            <v>LT 3 phase 5 Wire Aerial Bunched Cable of Size 3X35+1x16+1x25</v>
          </cell>
          <cell r="C20" t="str">
            <v>km</v>
          </cell>
          <cell r="D20">
            <v>87860.5</v>
          </cell>
        </row>
        <row r="21">
          <cell r="A21">
            <v>7130310038</v>
          </cell>
          <cell r="B21" t="str">
            <v>2.5 Sqmm.</v>
          </cell>
          <cell r="C21" t="str">
            <v>Per Mtr.</v>
          </cell>
          <cell r="D21">
            <v>7.07</v>
          </cell>
        </row>
        <row r="22">
          <cell r="A22">
            <v>7130310039</v>
          </cell>
          <cell r="B22" t="str">
            <v>6.0 Sqmm.</v>
          </cell>
          <cell r="C22" t="str">
            <v>Per Mtr.</v>
          </cell>
          <cell r="D22">
            <v>29.82</v>
          </cell>
        </row>
        <row r="23">
          <cell r="A23">
            <v>7130310040</v>
          </cell>
          <cell r="B23" t="str">
            <v>10 Sq.mm.</v>
          </cell>
          <cell r="C23" t="str">
            <v>Per Mtr.</v>
          </cell>
          <cell r="D23">
            <v>82.69</v>
          </cell>
        </row>
        <row r="24">
          <cell r="A24">
            <v>7130310041</v>
          </cell>
          <cell r="B24" t="str">
            <v>150 Sqmm.</v>
          </cell>
          <cell r="C24" t="str">
            <v>Km.</v>
          </cell>
          <cell r="D24">
            <v>100475.81</v>
          </cell>
        </row>
        <row r="25">
          <cell r="A25">
            <v>7130310042</v>
          </cell>
          <cell r="B25" t="str">
            <v>16.0 Sqmm.</v>
          </cell>
          <cell r="C25" t="str">
            <v>km</v>
          </cell>
          <cell r="D25">
            <v>40342.76</v>
          </cell>
        </row>
        <row r="26">
          <cell r="A26">
            <v>7130310044</v>
          </cell>
          <cell r="B26" t="str">
            <v>10 Sq.mm.</v>
          </cell>
          <cell r="C26" t="str">
            <v>km</v>
          </cell>
          <cell r="D26">
            <v>55178.13</v>
          </cell>
        </row>
        <row r="27">
          <cell r="A27">
            <v>7130310048</v>
          </cell>
          <cell r="B27" t="str">
            <v>25 Sq.mm.</v>
          </cell>
          <cell r="C27" t="str">
            <v>km</v>
          </cell>
          <cell r="D27">
            <v>87690.86</v>
          </cell>
        </row>
        <row r="28">
          <cell r="A28">
            <v>7130310049</v>
          </cell>
          <cell r="B28" t="str">
            <v>120 Sq.mm.</v>
          </cell>
          <cell r="C28" t="str">
            <v>km</v>
          </cell>
          <cell r="D28"/>
        </row>
        <row r="29">
          <cell r="A29">
            <v>7130310050</v>
          </cell>
          <cell r="B29" t="str">
            <v xml:space="preserve">400 Sqmm. </v>
          </cell>
          <cell r="C29" t="str">
            <v>km</v>
          </cell>
          <cell r="D29"/>
        </row>
        <row r="30">
          <cell r="A30">
            <v>7130310051</v>
          </cell>
          <cell r="B30" t="str">
            <v>3x95 Sq.mm.</v>
          </cell>
          <cell r="C30" t="str">
            <v>km</v>
          </cell>
          <cell r="D30">
            <v>944388.73</v>
          </cell>
        </row>
        <row r="31">
          <cell r="A31">
            <v>7130310052</v>
          </cell>
          <cell r="B31" t="str">
            <v>3x150 Sq.mm.</v>
          </cell>
          <cell r="C31" t="str">
            <v>km</v>
          </cell>
          <cell r="D31">
            <v>1159291.05</v>
          </cell>
        </row>
        <row r="32">
          <cell r="A32">
            <v>7130310053</v>
          </cell>
          <cell r="B32" t="str">
            <v>3x185 Sq.mm.</v>
          </cell>
          <cell r="C32" t="str">
            <v>km</v>
          </cell>
          <cell r="D32">
            <v>1325023.33</v>
          </cell>
        </row>
        <row r="33">
          <cell r="A33">
            <v>7130310054</v>
          </cell>
          <cell r="B33" t="str">
            <v>3x240 Sq.mm.</v>
          </cell>
          <cell r="C33" t="str">
            <v>km</v>
          </cell>
          <cell r="D33">
            <v>1684904.07</v>
          </cell>
        </row>
        <row r="34">
          <cell r="A34">
            <v>7130310055</v>
          </cell>
          <cell r="B34" t="str">
            <v>33 kV AB Cable Straight thru' joint kit suitable for 35-70 sqmm</v>
          </cell>
          <cell r="C34" t="str">
            <v>Set</v>
          </cell>
          <cell r="D34">
            <v>18950.72</v>
          </cell>
        </row>
        <row r="35">
          <cell r="A35">
            <v>7130310056</v>
          </cell>
          <cell r="B35" t="str">
            <v>33 kV AB Cable Straight thru' joint kit suitable for 95-120 sqmm</v>
          </cell>
          <cell r="C35" t="str">
            <v>Set</v>
          </cell>
          <cell r="D35">
            <v>27072.45</v>
          </cell>
        </row>
        <row r="36">
          <cell r="A36">
            <v>7130310057</v>
          </cell>
          <cell r="B36" t="str">
            <v xml:space="preserve">11 kV 3 phase Aerial Bunched Cable 3x35 + 35 Sq mm </v>
          </cell>
          <cell r="C36" t="str">
            <v>km</v>
          </cell>
          <cell r="D36">
            <v>440140</v>
          </cell>
        </row>
        <row r="37">
          <cell r="A37">
            <v>7130310058</v>
          </cell>
          <cell r="B37" t="str">
            <v xml:space="preserve">11 kV 3 phase Aerial Bunched Cable 3x70 + 70 Sq mm </v>
          </cell>
          <cell r="C37" t="str">
            <v>km</v>
          </cell>
          <cell r="D37">
            <v>545160</v>
          </cell>
        </row>
        <row r="38">
          <cell r="A38">
            <v>7130310059</v>
          </cell>
          <cell r="B38" t="str">
            <v xml:space="preserve">11 kV 3 phase Aerial Bunched Cable 3x95 + 95 Sq mm </v>
          </cell>
          <cell r="C38" t="str">
            <v>km</v>
          </cell>
          <cell r="D38">
            <v>623040</v>
          </cell>
        </row>
        <row r="39">
          <cell r="A39">
            <v>7130310060</v>
          </cell>
          <cell r="B39" t="str">
            <v xml:space="preserve">11 kV 3 phase Aerial Bunched Cable 3x120 + 120 Sq mm </v>
          </cell>
          <cell r="C39" t="str">
            <v>km</v>
          </cell>
          <cell r="D39">
            <v>763460</v>
          </cell>
        </row>
        <row r="40">
          <cell r="A40">
            <v>7130310061</v>
          </cell>
          <cell r="B40" t="str">
            <v>11 kV AB Cable Straight thru' joint kit suitable for 35-70 sqmm</v>
          </cell>
          <cell r="C40" t="str">
            <v>Set</v>
          </cell>
          <cell r="D40">
            <v>4136.07</v>
          </cell>
        </row>
        <row r="41">
          <cell r="A41">
            <v>7130310062</v>
          </cell>
          <cell r="B41" t="str">
            <v>11 kV AB Cable Straight thru' joint kit suitable for 95-120 sqmm</v>
          </cell>
          <cell r="C41" t="str">
            <v>Set</v>
          </cell>
          <cell r="D41">
            <v>4352.5600000000004</v>
          </cell>
        </row>
        <row r="42">
          <cell r="A42">
            <v>7130310063</v>
          </cell>
          <cell r="B42" t="str">
            <v>LT 1 phase 3 Wire Aerial Bunched Cable of Size 1X25+1X16+1x25</v>
          </cell>
          <cell r="C42" t="str">
            <v>km</v>
          </cell>
          <cell r="D42">
            <v>65697.11</v>
          </cell>
        </row>
        <row r="43">
          <cell r="A43">
            <v>7130310065</v>
          </cell>
          <cell r="B43" t="str">
            <v>LT 3 phase 5 Wire Aerial Bunched Cable of Size 3X50+1x16+1x35</v>
          </cell>
          <cell r="C43" t="str">
            <v>km</v>
          </cell>
          <cell r="D43">
            <v>112447.19</v>
          </cell>
        </row>
        <row r="44">
          <cell r="A44">
            <v>7130310066</v>
          </cell>
          <cell r="B44" t="str">
            <v>LT 3 phase 5 Wire Aerial Bunched Cable of Size 3X50+1X25+1x35</v>
          </cell>
          <cell r="C44" t="str">
            <v>km</v>
          </cell>
          <cell r="D44">
            <v>109962.96</v>
          </cell>
        </row>
        <row r="45">
          <cell r="A45">
            <v>7130310070</v>
          </cell>
          <cell r="B45" t="str">
            <v>LT 3 phase 4 Wire Aerial Bunched Cable of Size 3X16+1x25</v>
          </cell>
          <cell r="C45" t="str">
            <v>km</v>
          </cell>
          <cell r="D45">
            <v>81338.91</v>
          </cell>
        </row>
        <row r="46">
          <cell r="A46">
            <v>7130310073</v>
          </cell>
          <cell r="B46" t="str">
            <v>LT 3 phase 4 Wire Aerial Bunched Cable of Size 3X25+1x25</v>
          </cell>
          <cell r="C46" t="str">
            <v>km</v>
          </cell>
          <cell r="D46">
            <v>51193.82</v>
          </cell>
        </row>
        <row r="47">
          <cell r="A47">
            <v>7130310075</v>
          </cell>
          <cell r="B47" t="str">
            <v>3x240 Sq.mm.</v>
          </cell>
          <cell r="C47" t="str">
            <v>km</v>
          </cell>
          <cell r="D47">
            <v>2018156.83</v>
          </cell>
        </row>
        <row r="48">
          <cell r="A48">
            <v>7130310076</v>
          </cell>
          <cell r="B48" t="str">
            <v>70 Sq.mm</v>
          </cell>
          <cell r="C48" t="str">
            <v>km</v>
          </cell>
          <cell r="D48">
            <v>538584.18999999994</v>
          </cell>
        </row>
        <row r="49">
          <cell r="A49">
            <v>7130310077</v>
          </cell>
          <cell r="B49" t="str">
            <v>95 Sq.mm</v>
          </cell>
          <cell r="C49" t="str">
            <v>km</v>
          </cell>
          <cell r="D49">
            <v>544914.13</v>
          </cell>
        </row>
        <row r="50">
          <cell r="A50">
            <v>7130310078</v>
          </cell>
          <cell r="B50" t="str">
            <v>120 Sq.mm</v>
          </cell>
          <cell r="C50" t="str">
            <v>km</v>
          </cell>
          <cell r="D50">
            <v>812576.78</v>
          </cell>
        </row>
        <row r="51">
          <cell r="A51">
            <v>7130310079</v>
          </cell>
          <cell r="B51" t="str">
            <v>240 Sq.mm</v>
          </cell>
          <cell r="C51" t="str">
            <v>km</v>
          </cell>
          <cell r="D51">
            <v>984525.89</v>
          </cell>
        </row>
        <row r="52">
          <cell r="A52">
            <v>7130310080</v>
          </cell>
          <cell r="B52" t="str">
            <v>400 Sq.mm</v>
          </cell>
          <cell r="C52" t="str">
            <v>km</v>
          </cell>
          <cell r="D52">
            <v>1516901.37</v>
          </cell>
        </row>
        <row r="53">
          <cell r="A53">
            <v>7130310082</v>
          </cell>
          <cell r="B53" t="str">
            <v>PVC Insulated 1100 Volts grade Aluminium Twin Core Single Phase 4.0 sq.mm. Unarmoured service cable.</v>
          </cell>
          <cell r="C53" t="str">
            <v>Per Mtr.</v>
          </cell>
          <cell r="D53">
            <v>15.06</v>
          </cell>
        </row>
        <row r="54">
          <cell r="A54">
            <v>7130310083</v>
          </cell>
          <cell r="B54" t="str">
            <v>PVC Insulated 1100 Volts grade 70 SQMM, 4 CORE, ARMOURED AL. CABLE</v>
          </cell>
          <cell r="C54" t="str">
            <v>km</v>
          </cell>
          <cell r="D54">
            <v>325012.15000000002</v>
          </cell>
        </row>
        <row r="55">
          <cell r="A55">
            <v>7130310084</v>
          </cell>
          <cell r="B55" t="str">
            <v>PVC Insulated 1100 Volts grade 95 SQMM, 4 CORE, ARMOURED AL. CABLE</v>
          </cell>
          <cell r="C55" t="str">
            <v>km</v>
          </cell>
          <cell r="D55">
            <v>396305.14</v>
          </cell>
        </row>
        <row r="56">
          <cell r="A56">
            <v>7130310085</v>
          </cell>
          <cell r="B56" t="str">
            <v>PVC Insulated 1100 Volts grade 150 SQMM, 4 CORE, ARMOURED AL. CABLE</v>
          </cell>
          <cell r="C56" t="str">
            <v>km</v>
          </cell>
          <cell r="D56">
            <v>598301.93999999994</v>
          </cell>
        </row>
        <row r="57">
          <cell r="A57">
            <v>7130310086</v>
          </cell>
          <cell r="B57" t="str">
            <v>PVC Insulated 1100 Volts grade 300 SQMM, 4 CORE, ARMOURED AL. CABLE</v>
          </cell>
          <cell r="C57" t="str">
            <v>km</v>
          </cell>
          <cell r="D57">
            <v>1142784.6599999999</v>
          </cell>
        </row>
        <row r="58">
          <cell r="A58">
            <v>7130310087</v>
          </cell>
          <cell r="B58" t="str">
            <v>PVC Insulated 1100 Volts grade 400 SQMM, 4 CORE, ARMOURED AL. CABLE</v>
          </cell>
          <cell r="C58" t="str">
            <v>km</v>
          </cell>
          <cell r="D58">
            <v>1452419.89</v>
          </cell>
        </row>
        <row r="59">
          <cell r="A59">
            <v>7130310088</v>
          </cell>
          <cell r="B59" t="str">
            <v>33 kV AB Cable Straight thru' joint kit suitable for 185 sqmm</v>
          </cell>
          <cell r="C59" t="str">
            <v>Set</v>
          </cell>
          <cell r="D59">
            <v>35997.06</v>
          </cell>
        </row>
        <row r="60">
          <cell r="A60">
            <v>7130310089</v>
          </cell>
          <cell r="B60" t="str">
            <v>33 kV XLPE UG Cable Straight through heat shrinkable cable jointing kit with lugs for 3 core 120-240 sq mm XLPE cable</v>
          </cell>
          <cell r="C60" t="str">
            <v>Set</v>
          </cell>
          <cell r="D60">
            <v>60702.14</v>
          </cell>
        </row>
        <row r="61">
          <cell r="A61">
            <v>7130310090</v>
          </cell>
          <cell r="B61" t="str">
            <v>33 kV XLPE UG Cable Straight through heat shrinkable cable jointing kit with lugs for 3 core 300-400 sq mm XLPE cable</v>
          </cell>
          <cell r="C61" t="str">
            <v>No</v>
          </cell>
          <cell r="D61">
            <v>67975.73</v>
          </cell>
        </row>
        <row r="62">
          <cell r="A62">
            <v>7130310652</v>
          </cell>
          <cell r="B62" t="str">
            <v>2 Core (UNARMOURED)</v>
          </cell>
          <cell r="C62" t="str">
            <v>Km.</v>
          </cell>
          <cell r="D62">
            <v>36898.370000000003</v>
          </cell>
        </row>
        <row r="63">
          <cell r="A63">
            <v>7130310652</v>
          </cell>
          <cell r="B63" t="str">
            <v>2 Core (ARMOURED)</v>
          </cell>
          <cell r="C63" t="str">
            <v>Km.</v>
          </cell>
          <cell r="D63"/>
        </row>
        <row r="64">
          <cell r="A64">
            <v>7130310654</v>
          </cell>
          <cell r="B64" t="str">
            <v>4 Core (UNARMOURED)</v>
          </cell>
          <cell r="C64" t="str">
            <v>Km.</v>
          </cell>
          <cell r="D64">
            <v>64162.75</v>
          </cell>
        </row>
        <row r="65">
          <cell r="A65">
            <v>7130310654</v>
          </cell>
          <cell r="B65" t="str">
            <v>4 Core (ARMOURED)</v>
          </cell>
          <cell r="C65" t="str">
            <v>Km.</v>
          </cell>
          <cell r="D65"/>
        </row>
        <row r="66">
          <cell r="A66">
            <v>7130310658</v>
          </cell>
          <cell r="B66" t="str">
            <v>8 Core (UNARMOURED)</v>
          </cell>
          <cell r="C66" t="str">
            <v>Km.</v>
          </cell>
          <cell r="D66">
            <v>121935.1</v>
          </cell>
        </row>
        <row r="67">
          <cell r="A67">
            <v>7130310681</v>
          </cell>
          <cell r="B67" t="str">
            <v>10 Core (UNARMOURED)</v>
          </cell>
          <cell r="C67" t="str">
            <v>Km.</v>
          </cell>
          <cell r="D67">
            <v>152383.57999999999</v>
          </cell>
        </row>
        <row r="68">
          <cell r="A68">
            <v>7130310660</v>
          </cell>
          <cell r="B68" t="str">
            <v>10 Core (ARMOURED)</v>
          </cell>
          <cell r="C68" t="str">
            <v>Km.</v>
          </cell>
          <cell r="D68">
            <v>188959.94</v>
          </cell>
        </row>
        <row r="69">
          <cell r="A69">
            <v>7130310662</v>
          </cell>
          <cell r="B69" t="str">
            <v>12 Core (UNARMOURED)</v>
          </cell>
          <cell r="C69" t="str">
            <v>Km.</v>
          </cell>
          <cell r="D69">
            <v>157029.04999999999</v>
          </cell>
        </row>
        <row r="70">
          <cell r="A70">
            <v>7130311008</v>
          </cell>
          <cell r="B70" t="str">
            <v>16 Sq.mm.</v>
          </cell>
          <cell r="C70" t="str">
            <v>KM</v>
          </cell>
          <cell r="D70">
            <v>31178.959999999999</v>
          </cell>
        </row>
        <row r="71">
          <cell r="A71">
            <v>7130311009</v>
          </cell>
          <cell r="B71" t="str">
            <v>50 Sq.mm.</v>
          </cell>
          <cell r="C71" t="str">
            <v>KM</v>
          </cell>
          <cell r="D71">
            <v>41138.559999999998</v>
          </cell>
        </row>
        <row r="72">
          <cell r="A72">
            <v>7130311010</v>
          </cell>
          <cell r="B72" t="str">
            <v>70 Sq.mm</v>
          </cell>
          <cell r="C72" t="str">
            <v>KM</v>
          </cell>
          <cell r="D72">
            <v>55560.58</v>
          </cell>
        </row>
        <row r="73">
          <cell r="A73">
            <v>7130311011</v>
          </cell>
          <cell r="B73" t="str">
            <v>150 Sq.mm</v>
          </cell>
          <cell r="C73" t="str">
            <v>KM</v>
          </cell>
          <cell r="D73">
            <v>106554.43</v>
          </cell>
        </row>
        <row r="74">
          <cell r="A74">
            <v>7130311012</v>
          </cell>
          <cell r="B74" t="str">
            <v>300 Sq.mm</v>
          </cell>
          <cell r="C74" t="str">
            <v>KM</v>
          </cell>
          <cell r="D74">
            <v>208018.88</v>
          </cell>
        </row>
        <row r="75">
          <cell r="A75">
            <v>7130311013</v>
          </cell>
          <cell r="B75" t="str">
            <v>400 Sq.mm</v>
          </cell>
          <cell r="C75" t="str">
            <v>KM</v>
          </cell>
          <cell r="D75">
            <v>258214.34</v>
          </cell>
        </row>
        <row r="76">
          <cell r="A76">
            <v>7130311054</v>
          </cell>
          <cell r="B76" t="str">
            <v xml:space="preserve">  70 Sqmm.</v>
          </cell>
          <cell r="C76" t="str">
            <v>km</v>
          </cell>
          <cell r="D76"/>
        </row>
        <row r="77">
          <cell r="A77">
            <v>7130311057</v>
          </cell>
          <cell r="B77" t="str">
            <v>150 Sqmm.</v>
          </cell>
          <cell r="C77" t="str">
            <v>km</v>
          </cell>
          <cell r="D77"/>
        </row>
        <row r="78">
          <cell r="A78">
            <v>7130311061</v>
          </cell>
          <cell r="B78" t="str">
            <v>300 Sqmm.</v>
          </cell>
          <cell r="C78" t="str">
            <v>km</v>
          </cell>
          <cell r="D78"/>
        </row>
        <row r="79">
          <cell r="A79">
            <v>7130311084</v>
          </cell>
          <cell r="B79" t="str">
            <v>16.0 Sqmm.</v>
          </cell>
          <cell r="C79" t="str">
            <v>km</v>
          </cell>
          <cell r="D79">
            <v>58062.16</v>
          </cell>
        </row>
        <row r="80">
          <cell r="A80">
            <v>7130320037</v>
          </cell>
          <cell r="B80" t="str">
            <v>33 kV ABC Termination kit 35-70 sqmm</v>
          </cell>
          <cell r="C80" t="str">
            <v>Set</v>
          </cell>
          <cell r="D80">
            <v>10828.99</v>
          </cell>
        </row>
        <row r="81">
          <cell r="A81">
            <v>7130320038</v>
          </cell>
          <cell r="B81" t="str">
            <v>33 kV ABC Termination kit 95-120 sqmm</v>
          </cell>
          <cell r="C81" t="str">
            <v>Set</v>
          </cell>
          <cell r="D81">
            <v>13536.23</v>
          </cell>
        </row>
        <row r="82">
          <cell r="A82">
            <v>7130320039</v>
          </cell>
          <cell r="B82" t="str">
            <v>33 kV ABC Termination kit 185 sqmm</v>
          </cell>
          <cell r="C82" t="str">
            <v>Set</v>
          </cell>
          <cell r="D82">
            <v>16243.47</v>
          </cell>
        </row>
        <row r="83">
          <cell r="A83">
            <v>7130320040</v>
          </cell>
          <cell r="B83" t="str">
            <v>33 kV ABC Termination kit 240 sqmm</v>
          </cell>
          <cell r="C83" t="str">
            <v>Set</v>
          </cell>
          <cell r="D83">
            <v>18950.72</v>
          </cell>
        </row>
        <row r="84">
          <cell r="A84">
            <v>7130320041</v>
          </cell>
          <cell r="B84" t="str">
            <v>33 kV ABC Termination kit 300 sqmm</v>
          </cell>
          <cell r="C84" t="str">
            <v>Set</v>
          </cell>
          <cell r="D84">
            <v>20304.349999999999</v>
          </cell>
        </row>
        <row r="85">
          <cell r="A85">
            <v>7130320042</v>
          </cell>
          <cell r="B85" t="str">
            <v>33 kV ABC Termination kit 400 sqmm</v>
          </cell>
          <cell r="C85" t="str">
            <v>Set</v>
          </cell>
          <cell r="D85">
            <v>24365.21</v>
          </cell>
        </row>
        <row r="86">
          <cell r="A86">
            <v>7130320043</v>
          </cell>
          <cell r="B86" t="str">
            <v>Straight line Suspension Assembly (Suitable for all size cable)</v>
          </cell>
          <cell r="C86" t="str">
            <v>Each</v>
          </cell>
          <cell r="D86">
            <v>852.29</v>
          </cell>
        </row>
        <row r="87">
          <cell r="A87">
            <v>7130320044</v>
          </cell>
          <cell r="B87" t="str">
            <v>Dead-end Assembly (Suitable for all size cable)</v>
          </cell>
          <cell r="C87" t="str">
            <v>Each</v>
          </cell>
          <cell r="D87">
            <v>920.64</v>
          </cell>
        </row>
        <row r="88">
          <cell r="A88">
            <v>7130320045</v>
          </cell>
          <cell r="B88" t="str">
            <v>Cable tie for AB Cable</v>
          </cell>
          <cell r="C88" t="str">
            <v>Each</v>
          </cell>
          <cell r="D88">
            <v>27.35</v>
          </cell>
        </row>
        <row r="89">
          <cell r="A89">
            <v>7130320047</v>
          </cell>
          <cell r="B89" t="str">
            <v>11 kV ABC-T Jointing kit 95-120 sqmm</v>
          </cell>
          <cell r="C89" t="str">
            <v>No</v>
          </cell>
          <cell r="D89">
            <v>4107.04</v>
          </cell>
        </row>
        <row r="90">
          <cell r="A90">
            <v>7130320048</v>
          </cell>
          <cell r="B90" t="str">
            <v>11 kV ABC Termination kit 35-70 sqmm</v>
          </cell>
          <cell r="C90" t="str">
            <v>Set</v>
          </cell>
          <cell r="D90">
            <v>2619.5100000000002</v>
          </cell>
        </row>
        <row r="91">
          <cell r="A91">
            <v>7130320049</v>
          </cell>
          <cell r="B91" t="str">
            <v>11 kV ABC Termination kit 95-120 sqmm</v>
          </cell>
          <cell r="C91" t="str">
            <v>Set</v>
          </cell>
          <cell r="D91">
            <v>2759.66</v>
          </cell>
        </row>
        <row r="92">
          <cell r="A92">
            <v>7130320053</v>
          </cell>
          <cell r="B92" t="str">
            <v>Cable tie (UV protected black colour) for AB Cable</v>
          </cell>
          <cell r="C92" t="str">
            <v>No</v>
          </cell>
          <cell r="D92">
            <v>6.6</v>
          </cell>
        </row>
        <row r="93">
          <cell r="A93">
            <v>7130352010</v>
          </cell>
          <cell r="B93" t="str">
            <v>End terminating jointing kit for 400 sqmm XLPE cable</v>
          </cell>
          <cell r="C93" t="str">
            <v>Set</v>
          </cell>
          <cell r="D93">
            <v>36281.69</v>
          </cell>
        </row>
        <row r="94">
          <cell r="A94">
            <v>7130352030</v>
          </cell>
          <cell r="B94" t="str">
            <v>10 Sq.mm, 4 Core</v>
          </cell>
          <cell r="C94" t="str">
            <v>Set</v>
          </cell>
          <cell r="D94">
            <v>878.49</v>
          </cell>
        </row>
        <row r="95">
          <cell r="A95">
            <v>7130352031</v>
          </cell>
          <cell r="B95" t="str">
            <v>16 Sq.mm, 4 Core</v>
          </cell>
          <cell r="C95" t="str">
            <v>Set</v>
          </cell>
          <cell r="D95">
            <v>878.49</v>
          </cell>
        </row>
        <row r="96">
          <cell r="A96">
            <v>7130352032</v>
          </cell>
          <cell r="B96" t="str">
            <v>25 Sq.mm, 4 Core</v>
          </cell>
          <cell r="C96" t="str">
            <v>Set</v>
          </cell>
          <cell r="D96">
            <v>943.43</v>
          </cell>
        </row>
        <row r="97">
          <cell r="A97">
            <v>7130352033</v>
          </cell>
          <cell r="B97" t="str">
            <v>70 Sq.mm, 3.5 Core</v>
          </cell>
          <cell r="C97" t="str">
            <v>Set</v>
          </cell>
          <cell r="D97">
            <v>1326.28</v>
          </cell>
        </row>
        <row r="98">
          <cell r="A98">
            <v>7130352034</v>
          </cell>
          <cell r="B98" t="str">
            <v>150 Sq.mm, 3.5 Core</v>
          </cell>
          <cell r="C98" t="str">
            <v>Set</v>
          </cell>
          <cell r="D98">
            <v>1976.88</v>
          </cell>
        </row>
        <row r="99">
          <cell r="A99">
            <v>7130352035</v>
          </cell>
          <cell r="B99" t="str">
            <v>300 Sq.mm, 3.5 Core</v>
          </cell>
          <cell r="C99" t="str">
            <v>Set</v>
          </cell>
          <cell r="D99">
            <v>3194.92</v>
          </cell>
        </row>
        <row r="100">
          <cell r="A100">
            <v>7130352036</v>
          </cell>
          <cell r="B100" t="str">
            <v>400 Sq.mm, 3.5 Core</v>
          </cell>
          <cell r="C100" t="str">
            <v>Set</v>
          </cell>
          <cell r="D100">
            <v>4082.52</v>
          </cell>
        </row>
        <row r="101">
          <cell r="A101">
            <v>7130352037</v>
          </cell>
          <cell r="B101" t="str">
            <v>End terminating jointing kit upto 240 sqmm XLPE cable</v>
          </cell>
          <cell r="C101" t="str">
            <v>Set</v>
          </cell>
          <cell r="D101">
            <v>24460.080000000002</v>
          </cell>
        </row>
        <row r="102">
          <cell r="A102">
            <v>7130352038</v>
          </cell>
          <cell r="B102" t="str">
            <v>3x50 Sq.mm</v>
          </cell>
          <cell r="C102" t="str">
            <v>Set</v>
          </cell>
          <cell r="D102">
            <v>14620.96</v>
          </cell>
        </row>
        <row r="103">
          <cell r="A103">
            <v>7130352039</v>
          </cell>
          <cell r="B103" t="str">
            <v>3x95 Sq.mm</v>
          </cell>
          <cell r="C103" t="str">
            <v>Set</v>
          </cell>
          <cell r="D103">
            <v>14620.96</v>
          </cell>
        </row>
        <row r="104">
          <cell r="A104">
            <v>7130352040</v>
          </cell>
          <cell r="B104" t="str">
            <v>3x150 Sq.mm</v>
          </cell>
          <cell r="C104" t="str">
            <v>Set</v>
          </cell>
          <cell r="D104">
            <v>19358.63</v>
          </cell>
        </row>
        <row r="105">
          <cell r="A105">
            <v>7130352041</v>
          </cell>
          <cell r="B105" t="str">
            <v>3x240 Sq. mm</v>
          </cell>
          <cell r="C105" t="str">
            <v>Set</v>
          </cell>
          <cell r="D105">
            <v>21172.01</v>
          </cell>
        </row>
        <row r="106">
          <cell r="A106">
            <v>7130352042</v>
          </cell>
          <cell r="B106" t="str">
            <v>3x400 Sq. mm</v>
          </cell>
          <cell r="C106" t="str">
            <v>Set</v>
          </cell>
          <cell r="D106">
            <v>21172.01</v>
          </cell>
        </row>
        <row r="107">
          <cell r="A107">
            <v>7130352043</v>
          </cell>
          <cell r="B107" t="str">
            <v>3x95 Sq.mm</v>
          </cell>
          <cell r="C107" t="str">
            <v>Set</v>
          </cell>
          <cell r="D107">
            <v>7600.25</v>
          </cell>
        </row>
        <row r="108">
          <cell r="A108">
            <v>7130352044</v>
          </cell>
          <cell r="B108" t="str">
            <v>3x240 Sq. mm</v>
          </cell>
          <cell r="C108" t="str">
            <v>Set</v>
          </cell>
          <cell r="D108">
            <v>9174.7900000000009</v>
          </cell>
        </row>
        <row r="109">
          <cell r="A109">
            <v>7130352045</v>
          </cell>
          <cell r="B109" t="str">
            <v>3x400 Sq. mm</v>
          </cell>
          <cell r="C109" t="str">
            <v>Set</v>
          </cell>
          <cell r="D109">
            <v>9438.7199999999993</v>
          </cell>
        </row>
        <row r="110">
          <cell r="A110">
            <v>7130352046</v>
          </cell>
          <cell r="B110" t="str">
            <v>Marshelling Box (with 10 No. connectors)</v>
          </cell>
          <cell r="C110" t="str">
            <v>No.</v>
          </cell>
          <cell r="D110">
            <v>3227.81</v>
          </cell>
        </row>
        <row r="111">
          <cell r="A111">
            <v>7130354274</v>
          </cell>
          <cell r="B111" t="str">
            <v>10 Sq mm</v>
          </cell>
          <cell r="C111" t="str">
            <v>Nos.</v>
          </cell>
          <cell r="D111">
            <v>2.21</v>
          </cell>
        </row>
        <row r="112">
          <cell r="A112">
            <v>7130354275</v>
          </cell>
          <cell r="B112" t="str">
            <v>16 Sq mm</v>
          </cell>
          <cell r="C112" t="str">
            <v>Nos.</v>
          </cell>
          <cell r="D112">
            <v>2.21</v>
          </cell>
        </row>
        <row r="113">
          <cell r="A113">
            <v>7130354276</v>
          </cell>
          <cell r="B113" t="str">
            <v>25 Sq mm</v>
          </cell>
          <cell r="C113" t="str">
            <v>Nos.</v>
          </cell>
          <cell r="D113">
            <v>4.41</v>
          </cell>
        </row>
        <row r="114">
          <cell r="A114">
            <v>7130354277</v>
          </cell>
          <cell r="B114" t="str">
            <v>32 Sq mm</v>
          </cell>
          <cell r="C114" t="str">
            <v>Nos.</v>
          </cell>
          <cell r="D114">
            <v>5.52</v>
          </cell>
        </row>
        <row r="115">
          <cell r="A115">
            <v>7130354278</v>
          </cell>
          <cell r="B115" t="str">
            <v>50 Sq mm</v>
          </cell>
          <cell r="C115" t="str">
            <v>Nos.</v>
          </cell>
          <cell r="D115">
            <v>8.84</v>
          </cell>
        </row>
        <row r="116">
          <cell r="A116">
            <v>7130354279</v>
          </cell>
          <cell r="B116" t="str">
            <v>70 Sq mm</v>
          </cell>
          <cell r="C116" t="str">
            <v>Nos.</v>
          </cell>
          <cell r="D116">
            <v>13.25</v>
          </cell>
        </row>
        <row r="117">
          <cell r="A117">
            <v>7130354280</v>
          </cell>
          <cell r="B117" t="str">
            <v>95 Sq mm</v>
          </cell>
          <cell r="C117" t="str">
            <v>Nos.</v>
          </cell>
          <cell r="D117">
            <v>16.559999999999999</v>
          </cell>
        </row>
        <row r="118">
          <cell r="A118">
            <v>7130354281</v>
          </cell>
          <cell r="B118" t="str">
            <v>120 Sq mm</v>
          </cell>
          <cell r="C118" t="str">
            <v>Nos.</v>
          </cell>
          <cell r="D118">
            <v>23.19</v>
          </cell>
        </row>
        <row r="119">
          <cell r="A119">
            <v>7130354282</v>
          </cell>
          <cell r="B119" t="str">
            <v>150 Sq mm</v>
          </cell>
          <cell r="C119" t="str">
            <v>Nos.</v>
          </cell>
          <cell r="D119">
            <v>26.5</v>
          </cell>
        </row>
        <row r="120">
          <cell r="A120">
            <v>7130354283</v>
          </cell>
          <cell r="B120" t="str">
            <v>185 Sq mm</v>
          </cell>
          <cell r="C120" t="str">
            <v>Nos.</v>
          </cell>
          <cell r="D120">
            <v>41.95</v>
          </cell>
        </row>
        <row r="121">
          <cell r="A121">
            <v>7130354284</v>
          </cell>
          <cell r="B121" t="str">
            <v>225 Sq mm</v>
          </cell>
          <cell r="C121" t="str">
            <v>Nos.</v>
          </cell>
          <cell r="D121">
            <v>47.47</v>
          </cell>
        </row>
        <row r="122">
          <cell r="A122">
            <v>7130354285</v>
          </cell>
          <cell r="B122" t="str">
            <v>240 Sq mm</v>
          </cell>
          <cell r="C122" t="str">
            <v>Nos.</v>
          </cell>
          <cell r="D122">
            <v>68.45</v>
          </cell>
        </row>
        <row r="123">
          <cell r="A123">
            <v>7130354286</v>
          </cell>
          <cell r="B123" t="str">
            <v>300 Sq mm</v>
          </cell>
          <cell r="C123" t="str">
            <v>Nos.</v>
          </cell>
          <cell r="D123">
            <v>80.59</v>
          </cell>
        </row>
        <row r="124">
          <cell r="A124">
            <v>7130354287</v>
          </cell>
          <cell r="B124" t="str">
            <v>400 Sq mm</v>
          </cell>
          <cell r="C124" t="str">
            <v>Nos.</v>
          </cell>
          <cell r="D124">
            <v>103.78</v>
          </cell>
        </row>
        <row r="125">
          <cell r="A125">
            <v>7130354442</v>
          </cell>
          <cell r="B125" t="str">
            <v>Pre-Insulated Bimetallic crimping lugs for Transformer connector</v>
          </cell>
          <cell r="C125" t="str">
            <v>Nos.</v>
          </cell>
          <cell r="D125">
            <v>702.79</v>
          </cell>
        </row>
        <row r="126">
          <cell r="A126">
            <v>7130390003</v>
          </cell>
          <cell r="B126" t="str">
            <v xml:space="preserve">Piercing connector suitable for 95- 16 sqmm to 10-2.5 sqmm. for street light and service connection. </v>
          </cell>
          <cell r="C126" t="str">
            <v>Nos.</v>
          </cell>
          <cell r="D126">
            <v>95.32</v>
          </cell>
        </row>
        <row r="127">
          <cell r="A127">
            <v>7130390004</v>
          </cell>
          <cell r="B127" t="str">
            <v xml:space="preserve">Piercing connector suitable for 95- 16 sqmm to 50-16 sqmm. cable for Distribution Box. </v>
          </cell>
          <cell r="C127" t="str">
            <v>Nos.</v>
          </cell>
          <cell r="D127">
            <v>124.18</v>
          </cell>
        </row>
        <row r="128">
          <cell r="A128">
            <v>7130390005</v>
          </cell>
          <cell r="B128" t="str">
            <v>Piercing connector suitable for 95- 16 sqmm to 95-16 sqmm. for Tee connection.</v>
          </cell>
          <cell r="C128" t="str">
            <v>Nos.</v>
          </cell>
          <cell r="D128">
            <v>173.09</v>
          </cell>
        </row>
        <row r="129">
          <cell r="A129">
            <v>7130390006</v>
          </cell>
          <cell r="B129" t="str">
            <v>Universal distribution connector</v>
          </cell>
          <cell r="C129" t="str">
            <v>Each</v>
          </cell>
          <cell r="D129">
            <v>146.97</v>
          </cell>
        </row>
        <row r="130">
          <cell r="A130">
            <v>7130390007</v>
          </cell>
          <cell r="B130" t="str">
            <v xml:space="preserve">Straight through joints </v>
          </cell>
          <cell r="C130" t="str">
            <v>Nos.</v>
          </cell>
          <cell r="D130">
            <v>207.69</v>
          </cell>
        </row>
        <row r="131">
          <cell r="A131">
            <v>7130390019</v>
          </cell>
          <cell r="B131" t="str">
            <v>End cap for 50/70 Sq.mm</v>
          </cell>
          <cell r="C131" t="str">
            <v>Nos.</v>
          </cell>
          <cell r="D131">
            <v>35.5</v>
          </cell>
        </row>
        <row r="132">
          <cell r="A132">
            <v>7130640040</v>
          </cell>
          <cell r="B132" t="str">
            <v>M.S. ANGLE 35 x 35 x 5 mm</v>
          </cell>
          <cell r="C132" t="str">
            <v>MT</v>
          </cell>
          <cell r="D132">
            <v>31403.22</v>
          </cell>
        </row>
        <row r="133">
          <cell r="A133">
            <v>7130600023</v>
          </cell>
          <cell r="B133" t="str">
            <v>50 x 50 x 6 mm</v>
          </cell>
          <cell r="C133" t="str">
            <v>MT</v>
          </cell>
          <cell r="D133">
            <v>37033.019999999997</v>
          </cell>
        </row>
        <row r="134">
          <cell r="A134">
            <v>7130600032</v>
          </cell>
          <cell r="B134" t="str">
            <v>65 x 65 x 6 mm</v>
          </cell>
          <cell r="C134" t="str">
            <v>MT</v>
          </cell>
          <cell r="D134">
            <v>37033.019999999997</v>
          </cell>
        </row>
        <row r="135">
          <cell r="A135">
            <v>7130600051</v>
          </cell>
          <cell r="B135" t="str">
            <v>75 x 75 x 6 mm</v>
          </cell>
          <cell r="C135" t="str">
            <v>MT</v>
          </cell>
          <cell r="D135">
            <v>37033.019999999997</v>
          </cell>
        </row>
        <row r="136">
          <cell r="A136">
            <v>7130600166</v>
          </cell>
          <cell r="B136" t="str">
            <v>75x40 mm</v>
          </cell>
          <cell r="C136" t="str">
            <v>MT</v>
          </cell>
          <cell r="D136">
            <v>37033.019999999997</v>
          </cell>
        </row>
        <row r="137">
          <cell r="A137">
            <v>7130600173</v>
          </cell>
          <cell r="B137" t="str">
            <v>50x6 mm</v>
          </cell>
          <cell r="C137" t="str">
            <v>MT</v>
          </cell>
          <cell r="D137">
            <v>41976.33</v>
          </cell>
        </row>
        <row r="138">
          <cell r="A138">
            <v>7130600230</v>
          </cell>
          <cell r="B138" t="str">
            <v>100x50 mm</v>
          </cell>
          <cell r="C138" t="str">
            <v>MT</v>
          </cell>
          <cell r="D138">
            <v>37033.019999999997</v>
          </cell>
        </row>
        <row r="139">
          <cell r="A139">
            <v>7130600495</v>
          </cell>
          <cell r="B139" t="str">
            <v>65x8 mm</v>
          </cell>
          <cell r="C139" t="str">
            <v>MT</v>
          </cell>
          <cell r="D139">
            <v>41976.33</v>
          </cell>
        </row>
        <row r="140">
          <cell r="A140">
            <v>7130600635</v>
          </cell>
          <cell r="B140" t="str">
            <v>125 x 70 mm</v>
          </cell>
          <cell r="C140" t="str">
            <v>MT</v>
          </cell>
          <cell r="D140"/>
        </row>
        <row r="141">
          <cell r="A141">
            <v>7130600675</v>
          </cell>
          <cell r="B141" t="str">
            <v>175 x 85 mm</v>
          </cell>
          <cell r="C141" t="str">
            <v>MT</v>
          </cell>
          <cell r="D141">
            <v>67130.740000000005</v>
          </cell>
        </row>
        <row r="142">
          <cell r="A142">
            <v>7130601070</v>
          </cell>
          <cell r="B142" t="str">
            <v>52 kgs per mtr/105 lbs yard</v>
          </cell>
          <cell r="C142" t="str">
            <v>MT</v>
          </cell>
          <cell r="D142">
            <v>55700.28</v>
          </cell>
        </row>
        <row r="143">
          <cell r="A143">
            <v>7130601072</v>
          </cell>
          <cell r="B143" t="str">
            <v>60 kgs per mtr</v>
          </cell>
          <cell r="C143" t="str">
            <v>MT</v>
          </cell>
          <cell r="D143">
            <v>55700.28</v>
          </cell>
        </row>
        <row r="144">
          <cell r="A144">
            <v>7130601958</v>
          </cell>
          <cell r="B144" t="str">
            <v xml:space="preserve"> 37.1 Kg/Mtr.; 13 Mtr. Length</v>
          </cell>
          <cell r="C144" t="str">
            <v>MT</v>
          </cell>
          <cell r="D144">
            <v>62813.760000000002</v>
          </cell>
        </row>
        <row r="145">
          <cell r="A145">
            <v>7130601965</v>
          </cell>
          <cell r="B145" t="str">
            <v xml:space="preserve"> 37.1 Kg/Mtr.; 11 Mtr. Length</v>
          </cell>
          <cell r="C145" t="str">
            <v>MT</v>
          </cell>
          <cell r="D145">
            <v>41613.879999999997</v>
          </cell>
        </row>
        <row r="146">
          <cell r="A146">
            <v>7130600012</v>
          </cell>
          <cell r="B146" t="str">
            <v>Wide Parallel Flange Beam (WPB) 13 Meter long (160x160 mm) ; 30.44 Kg/Mtr.</v>
          </cell>
          <cell r="C146" t="str">
            <v>MT</v>
          </cell>
          <cell r="D146">
            <v>46064.09</v>
          </cell>
        </row>
        <row r="147">
          <cell r="A147">
            <v>7130600011</v>
          </cell>
          <cell r="B147" t="str">
            <v>Wide Parallel Flange Beam (WPB) 11 Meter long (160x160 mm) ; 30.44 Kg/Mtr.</v>
          </cell>
          <cell r="C147" t="str">
            <v>MT</v>
          </cell>
          <cell r="D147">
            <v>45401.55</v>
          </cell>
        </row>
        <row r="148">
          <cell r="A148">
            <v>7130610206</v>
          </cell>
          <cell r="B148" t="str">
            <v>Barbed wire</v>
          </cell>
          <cell r="C148" t="str">
            <v>MT</v>
          </cell>
          <cell r="D148">
            <v>106034.27</v>
          </cell>
        </row>
        <row r="149">
          <cell r="A149">
            <v>7130620013</v>
          </cell>
          <cell r="B149" t="str">
            <v>I-Bolt (big size)</v>
          </cell>
          <cell r="C149" t="str">
            <v>No</v>
          </cell>
          <cell r="D149">
            <v>146.26</v>
          </cell>
        </row>
        <row r="150">
          <cell r="A150">
            <v>7130620049</v>
          </cell>
          <cell r="B150" t="str">
            <v>12x65 mm</v>
          </cell>
          <cell r="C150" t="str">
            <v>Kg</v>
          </cell>
          <cell r="D150">
            <v>69</v>
          </cell>
        </row>
        <row r="151">
          <cell r="A151">
            <v>7130620133</v>
          </cell>
          <cell r="B151" t="str">
            <v>16x40 mm</v>
          </cell>
          <cell r="C151" t="str">
            <v>Kg</v>
          </cell>
          <cell r="D151">
            <v>95.45</v>
          </cell>
        </row>
        <row r="152">
          <cell r="A152">
            <v>7130620140</v>
          </cell>
          <cell r="B152" t="str">
            <v>16x65 mm</v>
          </cell>
          <cell r="C152" t="str">
            <v>Kg</v>
          </cell>
          <cell r="D152">
            <v>95.45</v>
          </cell>
        </row>
        <row r="153">
          <cell r="A153">
            <v>7130620573</v>
          </cell>
          <cell r="B153" t="str">
            <v>12x100 mm</v>
          </cell>
          <cell r="C153" t="str">
            <v>Kg</v>
          </cell>
          <cell r="D153">
            <v>81.75</v>
          </cell>
        </row>
        <row r="154">
          <cell r="A154">
            <v>7130620575</v>
          </cell>
          <cell r="B154" t="str">
            <v>12x120 mm</v>
          </cell>
          <cell r="C154" t="str">
            <v>Kg</v>
          </cell>
          <cell r="D154">
            <v>70.150000000000006</v>
          </cell>
        </row>
        <row r="155">
          <cell r="A155">
            <v>7130620577</v>
          </cell>
          <cell r="B155" t="str">
            <v>12x140 mm</v>
          </cell>
          <cell r="C155" t="str">
            <v>Kg</v>
          </cell>
          <cell r="D155">
            <v>70.150000000000006</v>
          </cell>
        </row>
        <row r="156">
          <cell r="A156">
            <v>7130620609</v>
          </cell>
          <cell r="B156" t="str">
            <v>16x40 mm</v>
          </cell>
          <cell r="C156" t="str">
            <v>Kg</v>
          </cell>
          <cell r="D156">
            <v>81.75</v>
          </cell>
        </row>
        <row r="157">
          <cell r="A157">
            <v>7130620614</v>
          </cell>
          <cell r="B157" t="str">
            <v>16x65 mm</v>
          </cell>
          <cell r="C157" t="str">
            <v>Kg</v>
          </cell>
          <cell r="D157">
            <v>80.39</v>
          </cell>
        </row>
        <row r="158">
          <cell r="A158">
            <v>7130620619</v>
          </cell>
          <cell r="B158" t="str">
            <v>16x90 mm</v>
          </cell>
          <cell r="C158" t="str">
            <v>Kg</v>
          </cell>
          <cell r="D158">
            <v>80.39</v>
          </cell>
        </row>
        <row r="159">
          <cell r="A159">
            <v>7130620621</v>
          </cell>
          <cell r="B159" t="str">
            <v>16x100 mm</v>
          </cell>
          <cell r="C159" t="str">
            <v>Kg</v>
          </cell>
          <cell r="D159">
            <v>66.7</v>
          </cell>
        </row>
        <row r="160">
          <cell r="A160">
            <v>7130620625</v>
          </cell>
          <cell r="B160" t="str">
            <v>16x140 mm</v>
          </cell>
          <cell r="C160" t="str">
            <v>Kg</v>
          </cell>
          <cell r="D160">
            <v>79.02</v>
          </cell>
        </row>
        <row r="161">
          <cell r="A161">
            <v>7130620627</v>
          </cell>
          <cell r="B161" t="str">
            <v>16x160 mm</v>
          </cell>
          <cell r="C161" t="str">
            <v>Kg</v>
          </cell>
          <cell r="D161">
            <v>79.02</v>
          </cell>
        </row>
        <row r="162">
          <cell r="A162">
            <v>7130620631</v>
          </cell>
          <cell r="B162" t="str">
            <v>16x200 mm</v>
          </cell>
          <cell r="C162" t="str">
            <v>Kg</v>
          </cell>
          <cell r="D162">
            <v>66.7</v>
          </cell>
        </row>
        <row r="163">
          <cell r="A163">
            <v>7130620636</v>
          </cell>
          <cell r="B163" t="str">
            <v>16x300 mm</v>
          </cell>
          <cell r="C163" t="str">
            <v>Kg</v>
          </cell>
          <cell r="D163">
            <v>66.7</v>
          </cell>
        </row>
        <row r="164">
          <cell r="A164">
            <v>7130620637</v>
          </cell>
          <cell r="B164" t="str">
            <v>16x250 mm</v>
          </cell>
          <cell r="C164" t="str">
            <v>Kg</v>
          </cell>
          <cell r="D164">
            <v>66.7</v>
          </cell>
        </row>
        <row r="165">
          <cell r="A165">
            <v>7130620713</v>
          </cell>
          <cell r="B165" t="str">
            <v>20x75 mm</v>
          </cell>
          <cell r="C165" t="str">
            <v>Kg</v>
          </cell>
          <cell r="D165">
            <v>66.7</v>
          </cell>
        </row>
        <row r="166">
          <cell r="A166">
            <v>7130620716</v>
          </cell>
          <cell r="B166" t="str">
            <v>20x90 mm</v>
          </cell>
          <cell r="C166" t="str">
            <v>Kg</v>
          </cell>
          <cell r="D166">
            <v>66.7</v>
          </cell>
        </row>
        <row r="167">
          <cell r="A167">
            <v>7130620719</v>
          </cell>
          <cell r="B167" t="str">
            <v>20x110 mm</v>
          </cell>
          <cell r="C167" t="str">
            <v>Kg</v>
          </cell>
          <cell r="D167">
            <v>66.7</v>
          </cell>
        </row>
        <row r="168">
          <cell r="A168">
            <v>7130620829</v>
          </cell>
          <cell r="B168" t="str">
            <v>24x120 mm</v>
          </cell>
          <cell r="C168" t="str">
            <v>Kg</v>
          </cell>
          <cell r="D168">
            <v>66.7</v>
          </cell>
        </row>
        <row r="169">
          <cell r="A169">
            <v>7130621892</v>
          </cell>
          <cell r="B169" t="str">
            <v>Foundation bolt</v>
          </cell>
          <cell r="C169" t="str">
            <v>No</v>
          </cell>
          <cell r="D169">
            <v>413.23</v>
          </cell>
        </row>
        <row r="170">
          <cell r="A170">
            <v>7130622922</v>
          </cell>
          <cell r="B170" t="str">
            <v>G.I. Spring Washer</v>
          </cell>
          <cell r="C170" t="str">
            <v>Kg</v>
          </cell>
          <cell r="D170">
            <v>147.80000000000001</v>
          </cell>
        </row>
        <row r="171">
          <cell r="A171">
            <v>7130640027</v>
          </cell>
          <cell r="B171" t="str">
            <v>G.I. Pipe 200 mm for 400 sqmm cable of dia 105 mm</v>
          </cell>
          <cell r="C171" t="str">
            <v>RM</v>
          </cell>
          <cell r="D171">
            <v>1069.93</v>
          </cell>
        </row>
        <row r="172">
          <cell r="A172">
            <v>7130640028</v>
          </cell>
          <cell r="B172" t="str">
            <v>G.I. bend 200 mm</v>
          </cell>
          <cell r="C172" t="str">
            <v>Nos.</v>
          </cell>
          <cell r="D172">
            <v>927.03</v>
          </cell>
        </row>
        <row r="173">
          <cell r="A173">
            <v>7130640029</v>
          </cell>
          <cell r="B173" t="str">
            <v>Caping of HDPE Pipe on both end of pipe with concreting and bricks work.</v>
          </cell>
          <cell r="C173" t="str">
            <v>Cmt</v>
          </cell>
          <cell r="D173">
            <v>3733.72</v>
          </cell>
        </row>
        <row r="174">
          <cell r="A174">
            <v>7130640030</v>
          </cell>
          <cell r="B174" t="str">
            <v>Caping of RCC Pipe on both end of pipe with Concreting and Bricks work</v>
          </cell>
          <cell r="C174" t="str">
            <v>Cmt</v>
          </cell>
          <cell r="D174">
            <v>3734.11</v>
          </cell>
        </row>
        <row r="175">
          <cell r="A175">
            <v>7130640031</v>
          </cell>
          <cell r="B175" t="str">
            <v>RCC Pipe Type NP-3 (2.5 mtr long) on first class bedding - 600 mm</v>
          </cell>
          <cell r="C175" t="str">
            <v>RM</v>
          </cell>
          <cell r="D175">
            <v>2459</v>
          </cell>
        </row>
        <row r="176">
          <cell r="A176">
            <v>7130640036</v>
          </cell>
          <cell r="B176" t="str">
            <v>RCC Pipe Type NP-3 (2.5 mtr long) on first class bedding - 900 mm</v>
          </cell>
          <cell r="C176" t="str">
            <v>RM</v>
          </cell>
          <cell r="D176">
            <v>4874</v>
          </cell>
        </row>
        <row r="177">
          <cell r="A177">
            <v>7130640037</v>
          </cell>
          <cell r="B177" t="str">
            <v>M.S.Pipe 200 mm dia with collars</v>
          </cell>
          <cell r="C177" t="str">
            <v>RM (medium)</v>
          </cell>
          <cell r="D177">
            <v>1327.43</v>
          </cell>
        </row>
        <row r="178">
          <cell r="A178">
            <v>7130640038</v>
          </cell>
          <cell r="B178" t="str">
            <v>M.S.Pipe 200 mm dia with collars</v>
          </cell>
          <cell r="C178" t="str">
            <v>RM (light)</v>
          </cell>
          <cell r="D178">
            <v>1036.6600000000001</v>
          </cell>
        </row>
        <row r="179">
          <cell r="A179">
            <v>7130640171</v>
          </cell>
          <cell r="B179" t="str">
            <v>G.I. Bend 40 mm</v>
          </cell>
          <cell r="C179" t="str">
            <v>Each</v>
          </cell>
          <cell r="D179">
            <v>103.27</v>
          </cell>
        </row>
        <row r="180">
          <cell r="A180">
            <v>7130641396</v>
          </cell>
          <cell r="B180" t="str">
            <v>Gl Pipe 40 mm</v>
          </cell>
          <cell r="C180" t="str">
            <v>Per Mtr</v>
          </cell>
          <cell r="D180">
            <v>213.38</v>
          </cell>
        </row>
        <row r="181">
          <cell r="A181">
            <v>7130642039</v>
          </cell>
          <cell r="B181" t="str">
            <v>GI earthing pipe of 40 mm dia 3.04 mtr long with 12 mm hole at 18 places at equal distance trapered casing at lower end.</v>
          </cell>
          <cell r="C181" t="str">
            <v>No</v>
          </cell>
          <cell r="D181">
            <v>841.82</v>
          </cell>
        </row>
        <row r="182">
          <cell r="A182">
            <v>7130642041</v>
          </cell>
          <cell r="B182" t="str">
            <v xml:space="preserve">25 mm dia 2500 mm long GI rod earth electrodes </v>
          </cell>
          <cell r="C182" t="str">
            <v>No</v>
          </cell>
          <cell r="D182">
            <v>4278.6499999999996</v>
          </cell>
        </row>
        <row r="183">
          <cell r="A183">
            <v>7130650001</v>
          </cell>
          <cell r="B183" t="str">
            <v>Providing, Fabricating and fixing 8 SWG Chain link fencing 75 x 75 mm Size Gl Chain link Mesh fencing made out of 65 x 65 x 6 mm MS angle as per drawing no. 04-01/ST/62 R2 Date 05.06.2007</v>
          </cell>
          <cell r="C183" t="str">
            <v>RM</v>
          </cell>
          <cell r="D183">
            <v>2024.88</v>
          </cell>
        </row>
        <row r="184">
          <cell r="A184">
            <v>7130670027</v>
          </cell>
          <cell r="B184" t="str">
            <v>Wall mounting type holder for Hydrometer</v>
          </cell>
          <cell r="C184" t="str">
            <v>Nos.</v>
          </cell>
          <cell r="D184">
            <v>138</v>
          </cell>
        </row>
        <row r="185">
          <cell r="A185">
            <v>7130797532</v>
          </cell>
          <cell r="B185" t="str">
            <v xml:space="preserve">Anchor clamp assembly (consisting of GI Pole Clamp, GI Flat type I-hook &amp; Nylon Cable tie). </v>
          </cell>
          <cell r="C185" t="str">
            <v>Nos.</v>
          </cell>
          <cell r="D185">
            <v>724.98</v>
          </cell>
        </row>
        <row r="186">
          <cell r="A186">
            <v>7130797533</v>
          </cell>
          <cell r="B186" t="str">
            <v xml:space="preserve">Suspension clamp assembly (consisting of GI Pole Clamp, GI Flat type I-hook &amp; Nylon Cable tie). </v>
          </cell>
          <cell r="C186" t="str">
            <v>Nos.</v>
          </cell>
          <cell r="D186">
            <v>526.22</v>
          </cell>
        </row>
        <row r="187">
          <cell r="A187">
            <v>7130800012</v>
          </cell>
          <cell r="B187" t="str">
            <v>140 Kg; 8.0 Mtr long</v>
          </cell>
          <cell r="C187" t="str">
            <v>Each</v>
          </cell>
          <cell r="D187">
            <v>2298.46</v>
          </cell>
        </row>
        <row r="188">
          <cell r="A188">
            <v>7130800014</v>
          </cell>
          <cell r="B188" t="str">
            <v>410-SP-29, 9 Mtrs. Long.</v>
          </cell>
          <cell r="C188" t="str">
            <v>Each</v>
          </cell>
          <cell r="D188"/>
        </row>
        <row r="189">
          <cell r="A189">
            <v>7130800033</v>
          </cell>
          <cell r="B189" t="str">
            <v>280 Kg; 9.1 Mtr long</v>
          </cell>
          <cell r="C189" t="str">
            <v>Each</v>
          </cell>
          <cell r="D189">
            <v>4402.6499999999996</v>
          </cell>
        </row>
        <row r="190">
          <cell r="A190">
            <v>7130800068</v>
          </cell>
          <cell r="B190" t="str">
            <v>410-SP-60, 12 Mtrs. Long.</v>
          </cell>
          <cell r="C190" t="str">
            <v>Each</v>
          </cell>
          <cell r="D190"/>
        </row>
        <row r="191">
          <cell r="A191">
            <v>7130800672</v>
          </cell>
          <cell r="B191" t="str">
            <v>350 Kg; 7.0 Mtr long</v>
          </cell>
          <cell r="C191" t="str">
            <v>Each</v>
          </cell>
          <cell r="D191"/>
        </row>
        <row r="192">
          <cell r="A192">
            <v>7130810005</v>
          </cell>
          <cell r="B192" t="str">
            <v>Through Bolt</v>
          </cell>
          <cell r="C192" t="str">
            <v>No</v>
          </cell>
          <cell r="D192">
            <v>86.83</v>
          </cell>
        </row>
        <row r="193">
          <cell r="A193">
            <v>7130810006</v>
          </cell>
          <cell r="B193" t="str">
            <v>D.C. Cross arm 3.8 Mtr 100 x 50 mm.</v>
          </cell>
          <cell r="C193" t="str">
            <v>Set</v>
          </cell>
          <cell r="D193">
            <v>6090.51</v>
          </cell>
        </row>
        <row r="194">
          <cell r="A194">
            <v>7130810026</v>
          </cell>
          <cell r="B194" t="str">
            <v>Stay clamp for 140 kG PCC Pole</v>
          </cell>
          <cell r="C194" t="str">
            <v>Pair</v>
          </cell>
          <cell r="D194">
            <v>216.31</v>
          </cell>
        </row>
        <row r="195">
          <cell r="A195">
            <v>7130810026</v>
          </cell>
          <cell r="B195" t="str">
            <v>Stay clamp HT per pair</v>
          </cell>
          <cell r="C195" t="str">
            <v>Pair</v>
          </cell>
          <cell r="D195">
            <v>403.7</v>
          </cell>
        </row>
        <row r="196">
          <cell r="A196">
            <v>7130810060</v>
          </cell>
          <cell r="B196" t="str">
            <v>LT U CLAMP</v>
          </cell>
          <cell r="C196" t="str">
            <v>No.</v>
          </cell>
          <cell r="D196">
            <v>71.989999999999995</v>
          </cell>
        </row>
        <row r="197">
          <cell r="A197">
            <v>7130810076</v>
          </cell>
          <cell r="B197" t="str">
            <v>Strain Plate (50x6 mm) for 11 kV</v>
          </cell>
          <cell r="C197" t="str">
            <v>No.</v>
          </cell>
          <cell r="D197">
            <v>70.02</v>
          </cell>
        </row>
        <row r="198">
          <cell r="A198">
            <v>7130810077</v>
          </cell>
          <cell r="B198" t="str">
            <v>Pole Clamp</v>
          </cell>
          <cell r="C198" t="str">
            <v>No.</v>
          </cell>
          <cell r="D198">
            <v>532.32000000000005</v>
          </cell>
        </row>
        <row r="199">
          <cell r="A199">
            <v>7130810102</v>
          </cell>
          <cell r="B199" t="str">
            <v>Service Ring</v>
          </cell>
          <cell r="C199" t="str">
            <v>No.</v>
          </cell>
          <cell r="D199">
            <v>423.02</v>
          </cell>
        </row>
        <row r="200">
          <cell r="A200">
            <v>7130810193</v>
          </cell>
          <cell r="B200" t="str">
            <v>Stay Clamp for 280 kG. PCC Pole</v>
          </cell>
          <cell r="C200" t="str">
            <v>Pair</v>
          </cell>
          <cell r="D200">
            <v>268.72000000000003</v>
          </cell>
        </row>
        <row r="201">
          <cell r="A201">
            <v>7130810201</v>
          </cell>
          <cell r="B201" t="str">
            <v>Stay Clamp Rail "A" type</v>
          </cell>
          <cell r="C201" t="str">
            <v>Pair</v>
          </cell>
          <cell r="D201">
            <v>285.95999999999998</v>
          </cell>
        </row>
        <row r="202">
          <cell r="A202">
            <v>7130810216</v>
          </cell>
          <cell r="B202" t="str">
            <v>Stay Clamp for R.S.Joist "A" type</v>
          </cell>
          <cell r="C202" t="str">
            <v>Pair</v>
          </cell>
          <cell r="D202">
            <v>285.95999999999998</v>
          </cell>
        </row>
        <row r="203">
          <cell r="A203">
            <v>7130810251</v>
          </cell>
          <cell r="B203" t="str">
            <v>Stay Clamp Rail "B" type</v>
          </cell>
          <cell r="C203" t="str">
            <v>Pair</v>
          </cell>
          <cell r="D203">
            <v>285.95999999999998</v>
          </cell>
        </row>
        <row r="204">
          <cell r="A204">
            <v>7130810361</v>
          </cell>
          <cell r="B204" t="str">
            <v>Back Clamp Rail for H-Beam</v>
          </cell>
          <cell r="C204" t="str">
            <v>Pair</v>
          </cell>
          <cell r="D204">
            <v>285.95999999999998</v>
          </cell>
        </row>
        <row r="205">
          <cell r="A205">
            <v>7130810413</v>
          </cell>
          <cell r="B205" t="str">
            <v>L.T. 3 Pin Cross Arm 50x50x6 mm</v>
          </cell>
          <cell r="C205" t="str">
            <v>No.</v>
          </cell>
          <cell r="D205">
            <v>768.48</v>
          </cell>
        </row>
        <row r="206">
          <cell r="A206">
            <v>7130810441</v>
          </cell>
          <cell r="B206" t="str">
            <v>L.T. 4 Pin Cross Arm 50x50x6 mm</v>
          </cell>
          <cell r="C206" t="str">
            <v>No.</v>
          </cell>
          <cell r="D206">
            <v>915.23</v>
          </cell>
        </row>
        <row r="207">
          <cell r="A207">
            <v>7130810461</v>
          </cell>
          <cell r="B207" t="str">
            <v>L.T. 5 Pin Cross Arm 50x50x6 mm</v>
          </cell>
          <cell r="C207" t="str">
            <v>No.</v>
          </cell>
          <cell r="D207">
            <v>1061.96</v>
          </cell>
        </row>
        <row r="208">
          <cell r="A208">
            <v>7130810495</v>
          </cell>
          <cell r="B208" t="str">
            <v>11 kV Cross Arm Cleat type</v>
          </cell>
          <cell r="C208" t="str">
            <v>No.</v>
          </cell>
          <cell r="D208">
            <v>1303.19</v>
          </cell>
        </row>
        <row r="209">
          <cell r="A209">
            <v>7130810509</v>
          </cell>
          <cell r="B209" t="str">
            <v>D.O. Mounting Channel 75x40 mm</v>
          </cell>
          <cell r="C209" t="str">
            <v>No.</v>
          </cell>
          <cell r="D209">
            <v>1485.95</v>
          </cell>
        </row>
        <row r="210">
          <cell r="A210">
            <v>7130810511</v>
          </cell>
          <cell r="B210" t="str">
            <v>11 kV Guarding Channel 100x50 mm</v>
          </cell>
          <cell r="C210" t="str">
            <v>Set</v>
          </cell>
          <cell r="D210">
            <v>3090.12</v>
          </cell>
        </row>
        <row r="211">
          <cell r="A211">
            <v>7130810512</v>
          </cell>
          <cell r="B211" t="str">
            <v>D.C.Cross arm 4' Centre 100x50 mm Channel 2 Nos.</v>
          </cell>
          <cell r="C211" t="str">
            <v>Set</v>
          </cell>
          <cell r="D211">
            <v>3524.76</v>
          </cell>
        </row>
        <row r="212">
          <cell r="A212">
            <v>7130810512</v>
          </cell>
          <cell r="B212" t="str">
            <v xml:space="preserve">D.C.Cross arm 4' Centre 75x40 mm Channel </v>
          </cell>
          <cell r="C212" t="str">
            <v>Set</v>
          </cell>
          <cell r="D212">
            <v>2560.37</v>
          </cell>
        </row>
        <row r="213">
          <cell r="A213">
            <v>7130810512</v>
          </cell>
          <cell r="B213" t="str">
            <v xml:space="preserve">D.C.Cross arm 4' Centre Angle 100x100x6 mm  </v>
          </cell>
          <cell r="C213" t="str">
            <v>Set</v>
          </cell>
          <cell r="D213">
            <v>3598.13</v>
          </cell>
        </row>
        <row r="214">
          <cell r="A214">
            <v>7130810517</v>
          </cell>
          <cell r="B214" t="str">
            <v>D.C.Cross arm 8' Centre 100x50 mm  Channel</v>
          </cell>
          <cell r="C214" t="str">
            <v>Set</v>
          </cell>
          <cell r="D214">
            <v>4067.8</v>
          </cell>
        </row>
        <row r="215">
          <cell r="A215">
            <v>7130810595</v>
          </cell>
          <cell r="B215" t="str">
            <v>33 kV Cross Arm 75x75x6 mm</v>
          </cell>
          <cell r="C215" t="str">
            <v>No.</v>
          </cell>
          <cell r="D215">
            <v>2086.23</v>
          </cell>
        </row>
        <row r="216">
          <cell r="A216">
            <v>7130810608</v>
          </cell>
          <cell r="B216" t="str">
            <v>D.C.Cross arm 5' Centre 100x50 mm M.S.Channel</v>
          </cell>
          <cell r="C216" t="str">
            <v>Set</v>
          </cell>
          <cell r="D216">
            <v>4810.32</v>
          </cell>
        </row>
        <row r="217">
          <cell r="A217">
            <v>7130810624</v>
          </cell>
          <cell r="B217" t="str">
            <v>Strain Plate (65x8 mm) for 33 kV</v>
          </cell>
          <cell r="C217" t="str">
            <v>No.</v>
          </cell>
          <cell r="D217">
            <v>92.65</v>
          </cell>
        </row>
        <row r="218">
          <cell r="A218">
            <v>7130810676</v>
          </cell>
          <cell r="B218" t="str">
            <v>33 kV Top Channel 75x75x6 mm</v>
          </cell>
          <cell r="C218" t="str">
            <v>No.</v>
          </cell>
          <cell r="D218">
            <v>347.11</v>
          </cell>
        </row>
        <row r="219">
          <cell r="A219">
            <v>7130810679</v>
          </cell>
          <cell r="B219" t="str">
            <v>11 kV Top Clamp Angle type 65x65x6 mm</v>
          </cell>
          <cell r="C219" t="str">
            <v>No.</v>
          </cell>
          <cell r="D219">
            <v>365.59</v>
          </cell>
        </row>
        <row r="220">
          <cell r="A220">
            <v>7130810681</v>
          </cell>
          <cell r="B220" t="str">
            <v>Single Pole Cut Point Fitting 100x50 mm</v>
          </cell>
          <cell r="C220" t="str">
            <v>Set</v>
          </cell>
          <cell r="D220">
            <v>2886.91</v>
          </cell>
        </row>
        <row r="221">
          <cell r="A221">
            <v>7130810684</v>
          </cell>
          <cell r="B221" t="str">
            <v>D.C.Cross Arm 5.2 Mtr. Channel</v>
          </cell>
          <cell r="C221" t="str">
            <v>No.</v>
          </cell>
          <cell r="D221">
            <v>7565.72</v>
          </cell>
        </row>
        <row r="222">
          <cell r="A222">
            <v>7130810692</v>
          </cell>
          <cell r="B222" t="str">
            <v>Stay Clamp Rail for H-Beam</v>
          </cell>
          <cell r="C222" t="str">
            <v>Pair</v>
          </cell>
          <cell r="D222">
            <v>298.12</v>
          </cell>
        </row>
        <row r="223">
          <cell r="A223">
            <v>7130820008</v>
          </cell>
          <cell r="B223" t="str">
            <v>11 kV Pin insulator with Pin</v>
          </cell>
          <cell r="C223" t="str">
            <v>Each</v>
          </cell>
          <cell r="D223">
            <v>148.62</v>
          </cell>
        </row>
        <row r="224">
          <cell r="A224">
            <v>7130820009</v>
          </cell>
          <cell r="B224" t="str">
            <v>33 kV Pin insulator with Pin</v>
          </cell>
          <cell r="C224" t="str">
            <v>Each</v>
          </cell>
          <cell r="D224">
            <v>316.82</v>
          </cell>
        </row>
        <row r="225">
          <cell r="A225">
            <v>7130820010</v>
          </cell>
          <cell r="B225" t="str">
            <v>11 kV Disc Insulator</v>
          </cell>
          <cell r="C225" t="str">
            <v>Each</v>
          </cell>
          <cell r="D225">
            <v>115.83</v>
          </cell>
        </row>
        <row r="226">
          <cell r="A226">
            <v>7130820011</v>
          </cell>
          <cell r="B226" t="str">
            <v>33 kV Composite Disc insulator</v>
          </cell>
          <cell r="C226" t="str">
            <v>Each</v>
          </cell>
          <cell r="D226">
            <v>220.13</v>
          </cell>
        </row>
        <row r="227">
          <cell r="A227">
            <v>7130820018</v>
          </cell>
          <cell r="B227" t="str">
            <v>Split insulator</v>
          </cell>
          <cell r="C227" t="str">
            <v>Pair</v>
          </cell>
          <cell r="D227">
            <v>4.63</v>
          </cell>
        </row>
        <row r="228">
          <cell r="A228">
            <v>7130820026</v>
          </cell>
          <cell r="B228" t="str">
            <v>11 kV Post Insulator</v>
          </cell>
          <cell r="C228" t="str">
            <v>Nos.</v>
          </cell>
          <cell r="D228">
            <v>458.36</v>
          </cell>
        </row>
        <row r="229">
          <cell r="A229">
            <v>7130820027</v>
          </cell>
          <cell r="B229" t="str">
            <v>33 kV Post Insulator</v>
          </cell>
          <cell r="C229" t="str">
            <v>Nos.</v>
          </cell>
          <cell r="D229">
            <v>1874.46</v>
          </cell>
        </row>
        <row r="230">
          <cell r="A230">
            <v>7130820029</v>
          </cell>
          <cell r="B230" t="str">
            <v>Cable tie for AB Cable</v>
          </cell>
          <cell r="C230" t="str">
            <v>Each</v>
          </cell>
          <cell r="D230">
            <v>34.18</v>
          </cell>
        </row>
        <row r="231">
          <cell r="A231">
            <v>7130820030</v>
          </cell>
          <cell r="B231" t="str">
            <v xml:space="preserve">Disc insulator </v>
          </cell>
          <cell r="C231" t="str">
            <v>Each</v>
          </cell>
          <cell r="D231">
            <v>234.77</v>
          </cell>
        </row>
        <row r="232">
          <cell r="A232">
            <v>7130820071</v>
          </cell>
          <cell r="B232" t="str">
            <v>11 kV Pin insulator</v>
          </cell>
          <cell r="C232" t="str">
            <v>Each</v>
          </cell>
          <cell r="D232">
            <v>46.24</v>
          </cell>
        </row>
        <row r="233">
          <cell r="A233">
            <v>7130820075</v>
          </cell>
          <cell r="B233" t="str">
            <v xml:space="preserve">33 kV Pin insulator </v>
          </cell>
          <cell r="C233" t="str">
            <v>Each</v>
          </cell>
          <cell r="D233">
            <v>235.68</v>
          </cell>
        </row>
        <row r="234">
          <cell r="A234">
            <v>7130820101</v>
          </cell>
          <cell r="B234" t="str">
            <v>65 x 50 mm.</v>
          </cell>
          <cell r="C234" t="str">
            <v>Each</v>
          </cell>
          <cell r="D234">
            <v>12.94</v>
          </cell>
        </row>
        <row r="235">
          <cell r="A235">
            <v>7130820106</v>
          </cell>
          <cell r="B235" t="str">
            <v>90 x 75 mm.</v>
          </cell>
          <cell r="C235" t="str">
            <v>Each</v>
          </cell>
          <cell r="D235">
            <v>14.27</v>
          </cell>
        </row>
        <row r="236">
          <cell r="A236">
            <v>7130820117</v>
          </cell>
          <cell r="B236" t="str">
            <v>Stay insulator</v>
          </cell>
          <cell r="C236" t="str">
            <v>Each</v>
          </cell>
          <cell r="D236">
            <v>12.33</v>
          </cell>
        </row>
        <row r="237">
          <cell r="A237">
            <v>7130820155</v>
          </cell>
          <cell r="B237" t="str">
            <v>GI Pin for 11 kV Pin insulator.</v>
          </cell>
          <cell r="C237" t="str">
            <v>Each</v>
          </cell>
          <cell r="D237">
            <v>75.81</v>
          </cell>
        </row>
        <row r="238">
          <cell r="A238">
            <v>7130820158</v>
          </cell>
          <cell r="B238" t="str">
            <v>GI Pin for 33 kV Pin insulator.</v>
          </cell>
          <cell r="C238" t="str">
            <v>Each</v>
          </cell>
          <cell r="D238">
            <v>252.28</v>
          </cell>
        </row>
        <row r="239">
          <cell r="A239">
            <v>7130820201</v>
          </cell>
          <cell r="B239" t="str">
            <v>Aluminium bobbin.</v>
          </cell>
          <cell r="C239" t="str">
            <v>Each</v>
          </cell>
          <cell r="D239">
            <v>46.76</v>
          </cell>
        </row>
        <row r="240">
          <cell r="A240">
            <v>7130820206</v>
          </cell>
          <cell r="B240" t="str">
            <v>For 65 x 50 mm insulators</v>
          </cell>
          <cell r="C240" t="str">
            <v>Each</v>
          </cell>
          <cell r="D240">
            <v>43.8</v>
          </cell>
        </row>
        <row r="241">
          <cell r="A241">
            <v>7130820216</v>
          </cell>
          <cell r="B241" t="str">
            <v>For 90 x 75 mm insulators</v>
          </cell>
          <cell r="C241" t="str">
            <v>Each</v>
          </cell>
          <cell r="D241">
            <v>49.86</v>
          </cell>
        </row>
        <row r="242">
          <cell r="A242">
            <v>7130820241</v>
          </cell>
          <cell r="B242" t="str">
            <v>Strain H/W up to Rabbit.</v>
          </cell>
          <cell r="C242" t="str">
            <v>Each</v>
          </cell>
          <cell r="D242">
            <v>127.16</v>
          </cell>
        </row>
        <row r="243">
          <cell r="A243">
            <v>7130820248</v>
          </cell>
          <cell r="B243" t="str">
            <v>Strain H/W for Raccoon &amp; Dog.</v>
          </cell>
          <cell r="C243" t="str">
            <v>Each</v>
          </cell>
          <cell r="D243">
            <v>264.18</v>
          </cell>
        </row>
        <row r="244">
          <cell r="A244">
            <v>7130820312</v>
          </cell>
          <cell r="B244" t="str">
            <v>Suspension H/W suitable for Panther Conductor.</v>
          </cell>
          <cell r="C244" t="str">
            <v>Set</v>
          </cell>
          <cell r="D244">
            <v>2263.64</v>
          </cell>
        </row>
        <row r="245">
          <cell r="A245">
            <v>7130830006</v>
          </cell>
          <cell r="B245" t="str">
            <v>Aluminium binding wire and tape.</v>
          </cell>
          <cell r="C245" t="str">
            <v>Kg</v>
          </cell>
          <cell r="D245">
            <v>204.16</v>
          </cell>
        </row>
        <row r="246">
          <cell r="A246">
            <v>7130830025</v>
          </cell>
          <cell r="B246" t="str">
            <v>0.02 Sq.inch (20/22 Sqmm Al. Eq.) (Squirrel)</v>
          </cell>
          <cell r="C246" t="str">
            <v>Km</v>
          </cell>
          <cell r="D246"/>
        </row>
        <row r="247">
          <cell r="A247">
            <v>7130830026</v>
          </cell>
          <cell r="B247" t="str">
            <v>0.03 Sq.inch (30/34 Sqmm Al. Eq.) (Weasel)</v>
          </cell>
          <cell r="C247" t="str">
            <v>Km</v>
          </cell>
          <cell r="D247"/>
        </row>
        <row r="248">
          <cell r="A248">
            <v>7130830027</v>
          </cell>
          <cell r="B248" t="str">
            <v>0.05 Sq.inch (50/55 Sqmm Al. Eq.) (Rabbit)</v>
          </cell>
          <cell r="C248" t="str">
            <v>Km</v>
          </cell>
          <cell r="D248"/>
        </row>
        <row r="249">
          <cell r="A249">
            <v>7130830028</v>
          </cell>
          <cell r="B249" t="str">
            <v>0.075 Sq.inch (80 Sqmm Al. Eq.) (Raccoon)</v>
          </cell>
          <cell r="C249" t="str">
            <v>Km</v>
          </cell>
          <cell r="D249"/>
        </row>
        <row r="250">
          <cell r="A250">
            <v>7130830050</v>
          </cell>
          <cell r="B250" t="str">
            <v>Jointing sleeve for Raccoon Conductor.</v>
          </cell>
          <cell r="C250" t="str">
            <v>Each</v>
          </cell>
          <cell r="D250">
            <v>36.75</v>
          </cell>
        </row>
        <row r="251">
          <cell r="A251">
            <v>7130830051</v>
          </cell>
          <cell r="B251" t="str">
            <v>Jointing sleeve for Dog Conductor.</v>
          </cell>
          <cell r="C251" t="str">
            <v>Each</v>
          </cell>
          <cell r="D251">
            <v>143.43</v>
          </cell>
        </row>
        <row r="252">
          <cell r="A252">
            <v>7130830052</v>
          </cell>
          <cell r="B252" t="str">
            <v>Bimetallic clamp for Power Transformer</v>
          </cell>
          <cell r="C252" t="str">
            <v>Each</v>
          </cell>
          <cell r="D252">
            <v>614.16</v>
          </cell>
        </row>
        <row r="253">
          <cell r="A253">
            <v>7130830053</v>
          </cell>
          <cell r="B253" t="str">
            <v>0.02 Sq.inch (20 Sqmm Al. Eq.) (Squirrel)</v>
          </cell>
          <cell r="C253" t="str">
            <v>Km</v>
          </cell>
          <cell r="D253">
            <v>21365.759999999998</v>
          </cell>
        </row>
        <row r="254">
          <cell r="A254">
            <v>7130830054</v>
          </cell>
          <cell r="B254" t="str">
            <v>Bimetallic clamp for VCB</v>
          </cell>
          <cell r="C254" t="str">
            <v>Each</v>
          </cell>
          <cell r="D254">
            <v>358.66</v>
          </cell>
        </row>
        <row r="255">
          <cell r="A255">
            <v>7130830055</v>
          </cell>
          <cell r="B255" t="str">
            <v>0.03 Sq.inch (30 Sqmm Al. Eq.) (Weasel)</v>
          </cell>
          <cell r="C255" t="str">
            <v>Km</v>
          </cell>
          <cell r="D255">
            <v>28975.22</v>
          </cell>
        </row>
        <row r="256">
          <cell r="A256">
            <v>7130830056</v>
          </cell>
          <cell r="B256" t="str">
            <v>Bimetallic clamp for CT-PT Unit</v>
          </cell>
          <cell r="C256" t="str">
            <v>Each</v>
          </cell>
          <cell r="D256">
            <v>358.66</v>
          </cell>
        </row>
        <row r="257">
          <cell r="A257">
            <v>7130830057</v>
          </cell>
          <cell r="B257" t="str">
            <v>0.05 Sq.inch (50 Sqmm Al. Eq.) (Rabbit)</v>
          </cell>
          <cell r="C257" t="str">
            <v>Km</v>
          </cell>
          <cell r="D257">
            <v>48334.48</v>
          </cell>
        </row>
        <row r="258">
          <cell r="A258">
            <v>7130830058</v>
          </cell>
          <cell r="B258" t="str">
            <v>Bimetallic clamp for Distribution Transformer (HT)</v>
          </cell>
          <cell r="C258" t="str">
            <v>Each</v>
          </cell>
          <cell r="D258">
            <v>182.33</v>
          </cell>
        </row>
        <row r="259">
          <cell r="A259">
            <v>7130830060</v>
          </cell>
          <cell r="B259" t="str">
            <v>0.075 Sq.inch (80 Sqmm Al. Eq.) (Raccoon)</v>
          </cell>
          <cell r="C259" t="str">
            <v>Km</v>
          </cell>
          <cell r="D259">
            <v>49696.17</v>
          </cell>
        </row>
        <row r="260">
          <cell r="A260">
            <v>7130830063</v>
          </cell>
          <cell r="B260" t="str">
            <v>0.10 Sq.inch (100 Sqmm Al. Eq.) (Dog)</v>
          </cell>
          <cell r="C260" t="str">
            <v>Km</v>
          </cell>
          <cell r="D260">
            <v>65832.399999999994</v>
          </cell>
        </row>
        <row r="261">
          <cell r="A261">
            <v>7130830070</v>
          </cell>
          <cell r="B261" t="str">
            <v>0.2 Sq inch ( 130 Sqmm Al.Eq.)(Panther)</v>
          </cell>
          <cell r="C261" t="str">
            <v>Km</v>
          </cell>
          <cell r="D261">
            <v>145691.06</v>
          </cell>
        </row>
        <row r="262">
          <cell r="A262">
            <v>7130830084</v>
          </cell>
          <cell r="B262" t="str">
            <v>0.10 Sq.inch (100 Sqmm Al. Eq.) (Dog)</v>
          </cell>
          <cell r="C262" t="str">
            <v>Km</v>
          </cell>
          <cell r="D262"/>
        </row>
        <row r="263">
          <cell r="A263">
            <v>7130830585</v>
          </cell>
          <cell r="B263" t="str">
            <v>T-Clamp for Dog Conductor.</v>
          </cell>
          <cell r="C263" t="str">
            <v>Each</v>
          </cell>
          <cell r="D263">
            <v>271.45</v>
          </cell>
        </row>
        <row r="264">
          <cell r="A264">
            <v>7130830586</v>
          </cell>
          <cell r="B264" t="str">
            <v>T-Clamp for Raccoon Conductor.</v>
          </cell>
          <cell r="C264" t="str">
            <v>Each</v>
          </cell>
          <cell r="D264">
            <v>216.92</v>
          </cell>
        </row>
        <row r="265">
          <cell r="A265">
            <v>7130830586</v>
          </cell>
          <cell r="B265" t="str">
            <v>T-Clamp for Panther Conductor.</v>
          </cell>
          <cell r="C265" t="str">
            <v>Each</v>
          </cell>
          <cell r="D265">
            <v>317.68</v>
          </cell>
        </row>
        <row r="266">
          <cell r="A266">
            <v>7130830603</v>
          </cell>
          <cell r="B266" t="str">
            <v>Bimetallic clamp for Distribution Transformer (LT)</v>
          </cell>
          <cell r="C266" t="str">
            <v>Each</v>
          </cell>
          <cell r="D266">
            <v>267.49</v>
          </cell>
        </row>
        <row r="267">
          <cell r="A267">
            <v>7130830854</v>
          </cell>
          <cell r="B267" t="str">
            <v>Jointing sleeves for Weasel, Squirrel &amp; Rabbit Conductor.</v>
          </cell>
          <cell r="C267" t="str">
            <v>Each</v>
          </cell>
          <cell r="D267">
            <v>38.28</v>
          </cell>
        </row>
        <row r="268">
          <cell r="A268">
            <v>7130830971</v>
          </cell>
          <cell r="B268" t="str">
            <v>Jointing sleeves for Panther Conductor.</v>
          </cell>
          <cell r="C268" t="str">
            <v>Each</v>
          </cell>
          <cell r="D268">
            <v>221.67</v>
          </cell>
        </row>
        <row r="269">
          <cell r="A269">
            <v>7130840021</v>
          </cell>
          <cell r="B269" t="str">
            <v>33 kV Polymer Lightning Arrestor</v>
          </cell>
          <cell r="C269" t="str">
            <v>Each</v>
          </cell>
          <cell r="D269">
            <v>2855.98</v>
          </cell>
        </row>
        <row r="270">
          <cell r="A270">
            <v>7130840029</v>
          </cell>
          <cell r="B270" t="str">
            <v>11 kV Polymer Lightning Arrestor</v>
          </cell>
          <cell r="C270" t="str">
            <v>Each</v>
          </cell>
          <cell r="D270">
            <v>301.68</v>
          </cell>
        </row>
        <row r="271">
          <cell r="A271">
            <v>7130850198</v>
          </cell>
          <cell r="B271" t="str">
            <v>GI Structure for complete Equipment</v>
          </cell>
          <cell r="C271" t="str">
            <v>Kg</v>
          </cell>
          <cell r="D271">
            <v>81.55</v>
          </cell>
        </row>
        <row r="272">
          <cell r="A272">
            <v>7130850201</v>
          </cell>
          <cell r="B272" t="str">
            <v>D Transformer Mounting 100x50 mm Channel</v>
          </cell>
          <cell r="C272" t="str">
            <v>Set</v>
          </cell>
          <cell r="D272">
            <v>4067.8</v>
          </cell>
        </row>
        <row r="273">
          <cell r="A273">
            <v>7130850201</v>
          </cell>
          <cell r="B273" t="str">
            <v>Transformer Mounting with Belting for Addl. X-Arm</v>
          </cell>
          <cell r="C273" t="str">
            <v>No.</v>
          </cell>
          <cell r="D273">
            <v>3930.03</v>
          </cell>
        </row>
        <row r="274">
          <cell r="A274">
            <v>7130860017</v>
          </cell>
          <cell r="B274" t="str">
            <v>I-Bolt - 16 mm</v>
          </cell>
          <cell r="C274" t="str">
            <v>No.</v>
          </cell>
          <cell r="D274">
            <v>104.62</v>
          </cell>
        </row>
        <row r="275">
          <cell r="A275">
            <v>7130860032</v>
          </cell>
          <cell r="B275" t="str">
            <v>Stay Set 16 mm (Painted) LT &amp; 11 KV</v>
          </cell>
          <cell r="C275" t="str">
            <v>Each</v>
          </cell>
          <cell r="D275">
            <v>541.29</v>
          </cell>
        </row>
        <row r="276">
          <cell r="A276">
            <v>7130860033</v>
          </cell>
          <cell r="B276" t="str">
            <v>Stay Set 20 mm (Painted)</v>
          </cell>
          <cell r="C276" t="str">
            <v>Each</v>
          </cell>
          <cell r="D276">
            <v>854.67</v>
          </cell>
        </row>
        <row r="277">
          <cell r="A277">
            <v>7130860076</v>
          </cell>
          <cell r="B277" t="str">
            <v>Stay Wire 7/4.00 mm (7/8 SWG)</v>
          </cell>
          <cell r="C277" t="str">
            <v>MT</v>
          </cell>
          <cell r="D277">
            <v>65906.39</v>
          </cell>
        </row>
        <row r="278">
          <cell r="A278">
            <v>7130860077</v>
          </cell>
          <cell r="B278" t="str">
            <v>Stay Wire 7/3.15 mm (7/10 SWG)</v>
          </cell>
          <cell r="C278" t="str">
            <v>MT</v>
          </cell>
          <cell r="D278">
            <v>91568.78</v>
          </cell>
        </row>
        <row r="279">
          <cell r="A279">
            <v>7130870010</v>
          </cell>
          <cell r="B279" t="str">
            <v>Earth spike</v>
          </cell>
          <cell r="C279" t="str">
            <v>No.</v>
          </cell>
          <cell r="D279">
            <v>789.29</v>
          </cell>
        </row>
        <row r="280">
          <cell r="A280">
            <v>7130870013</v>
          </cell>
          <cell r="B280" t="str">
            <v>Earthing coil (Coil of 115 turns of 50 mm dia. &amp; 2.5 Mtrs lead of 4.0 mm GI wire)</v>
          </cell>
          <cell r="C280" t="str">
            <v>Each</v>
          </cell>
          <cell r="D280">
            <v>149.30000000000001</v>
          </cell>
        </row>
        <row r="281">
          <cell r="A281">
            <v>7130870030</v>
          </cell>
          <cell r="B281" t="str">
            <v>Earthing Rod 25 mm 1.2 Mtr.</v>
          </cell>
          <cell r="C281" t="str">
            <v>No.</v>
          </cell>
          <cell r="D281">
            <v>338.6</v>
          </cell>
        </row>
        <row r="282">
          <cell r="A282">
            <v>7130870041</v>
          </cell>
          <cell r="B282" t="str">
            <v>G.I.Wire 3.15 mm (10 SWG)</v>
          </cell>
          <cell r="C282" t="str">
            <v>MT</v>
          </cell>
          <cell r="D282">
            <v>57704.75</v>
          </cell>
        </row>
        <row r="283">
          <cell r="A283">
            <v>7130870043</v>
          </cell>
          <cell r="B283" t="str">
            <v>G.I.Wire 4.0 mm (8 SWG)</v>
          </cell>
          <cell r="C283" t="str">
            <v>MT</v>
          </cell>
          <cell r="D283">
            <v>87810.08</v>
          </cell>
        </row>
        <row r="284">
          <cell r="A284">
            <v>7130870045</v>
          </cell>
          <cell r="B284" t="str">
            <v>G.I.Wire 5.0 mm (6 SWG)</v>
          </cell>
          <cell r="C284" t="str">
            <v>MT</v>
          </cell>
          <cell r="D284">
            <v>57663.57</v>
          </cell>
        </row>
        <row r="285">
          <cell r="A285">
            <v>7130870088</v>
          </cell>
          <cell r="B285" t="str">
            <v>Earthing set (Pipe earth as per DRG No.-G/008)</v>
          </cell>
          <cell r="C285" t="str">
            <v>Each</v>
          </cell>
          <cell r="D285">
            <v>2164.59</v>
          </cell>
        </row>
        <row r="286">
          <cell r="A286">
            <v>7130870318</v>
          </cell>
          <cell r="B286" t="str">
            <v>Tension hardware suitable for Panther Conductor.</v>
          </cell>
          <cell r="C286" t="str">
            <v>Set</v>
          </cell>
          <cell r="D286">
            <v>1040.28</v>
          </cell>
        </row>
        <row r="287">
          <cell r="A287">
            <v>7130877681</v>
          </cell>
          <cell r="B287" t="str">
            <v>Dead-end Assembly (Suitable for all size cable)</v>
          </cell>
          <cell r="C287" t="str">
            <v>Each</v>
          </cell>
          <cell r="D287">
            <v>2481.65</v>
          </cell>
        </row>
        <row r="288">
          <cell r="A288">
            <v>7130877683</v>
          </cell>
          <cell r="B288" t="str">
            <v>Straight line Suspension Assembly (Suitable for all size cable)</v>
          </cell>
          <cell r="C288" t="str">
            <v>Each</v>
          </cell>
          <cell r="D288">
            <v>2205.9</v>
          </cell>
        </row>
        <row r="289">
          <cell r="A289">
            <v>7130880006</v>
          </cell>
          <cell r="B289" t="str">
            <v>Cable marker for U/G cable</v>
          </cell>
          <cell r="C289" t="str">
            <v>No.</v>
          </cell>
          <cell r="D289">
            <v>130.54</v>
          </cell>
        </row>
        <row r="290">
          <cell r="A290">
            <v>7130880006</v>
          </cell>
          <cell r="B290" t="str">
            <v>Pad Connector (for Panther conductor)</v>
          </cell>
          <cell r="C290" t="str">
            <v>No.</v>
          </cell>
          <cell r="D290">
            <v>143.84</v>
          </cell>
        </row>
        <row r="291">
          <cell r="A291">
            <v>7130880041</v>
          </cell>
          <cell r="B291" t="str">
            <v>Danger board 33 kV &amp; 11 kV</v>
          </cell>
          <cell r="C291" t="str">
            <v>Each</v>
          </cell>
          <cell r="D291">
            <v>123.66</v>
          </cell>
        </row>
        <row r="292">
          <cell r="A292">
            <v>7130890004</v>
          </cell>
          <cell r="B292" t="str">
            <v>LT Feeder Piller box for 1 phase 8 connection made of M.S.Sheet.</v>
          </cell>
          <cell r="C292" t="str">
            <v>Nos.</v>
          </cell>
          <cell r="D292">
            <v>4715.01</v>
          </cell>
        </row>
        <row r="293">
          <cell r="A293">
            <v>7130890005</v>
          </cell>
          <cell r="B293" t="str">
            <v>LT Feeder Piller box for 1 phase 12 connection made of M.S.Sheet.</v>
          </cell>
          <cell r="C293" t="str">
            <v>Nos.</v>
          </cell>
          <cell r="D293">
            <v>5949.19</v>
          </cell>
        </row>
        <row r="294">
          <cell r="A294">
            <v>7130890006</v>
          </cell>
          <cell r="B294" t="str">
            <v xml:space="preserve">LT Feeder Piller box for 3 phase 4 connection made of M.S.Sheet. </v>
          </cell>
          <cell r="C294" t="str">
            <v>Nos.</v>
          </cell>
          <cell r="D294">
            <v>13492.76</v>
          </cell>
        </row>
        <row r="295">
          <cell r="A295">
            <v>7130890007</v>
          </cell>
          <cell r="B295" t="str">
            <v>LT Feeder Piller box for 3 phase 8 connection made of M.S.Sheet.</v>
          </cell>
          <cell r="C295" t="str">
            <v>Nos.</v>
          </cell>
          <cell r="D295">
            <v>21525.200000000001</v>
          </cell>
        </row>
        <row r="296">
          <cell r="A296">
            <v>7130890008</v>
          </cell>
          <cell r="B296" t="str">
            <v>L.T.Line Spacers</v>
          </cell>
          <cell r="C296" t="str">
            <v>Nos.</v>
          </cell>
          <cell r="D296">
            <v>59.57</v>
          </cell>
        </row>
        <row r="297">
          <cell r="A297">
            <v>7130890973</v>
          </cell>
          <cell r="B297" t="str">
            <v xml:space="preserve">Stainless steel strap with buckle (for installation of Service Distribution Box) </v>
          </cell>
          <cell r="C297" t="str">
            <v>Set</v>
          </cell>
          <cell r="D297">
            <v>74.42</v>
          </cell>
        </row>
        <row r="298">
          <cell r="A298">
            <v>7131961526</v>
          </cell>
          <cell r="B298" t="str">
            <v>GSM Modem</v>
          </cell>
          <cell r="C298" t="str">
            <v>Nos.</v>
          </cell>
          <cell r="D298">
            <v>4366</v>
          </cell>
        </row>
        <row r="299">
          <cell r="A299">
            <v>7130893004</v>
          </cell>
          <cell r="B299" t="str">
            <v>Eye Hook</v>
          </cell>
          <cell r="C299" t="str">
            <v>No.</v>
          </cell>
          <cell r="D299">
            <v>216.87</v>
          </cell>
        </row>
        <row r="300">
          <cell r="A300">
            <v>7130897759</v>
          </cell>
          <cell r="B300" t="str">
            <v>33 kV Guarding Channel 100x50 mm</v>
          </cell>
          <cell r="C300" t="str">
            <v>Set</v>
          </cell>
          <cell r="D300">
            <v>2965.63</v>
          </cell>
        </row>
        <row r="301">
          <cell r="A301">
            <v>7131210001</v>
          </cell>
          <cell r="B301" t="str">
            <v>Panel lndication lamps</v>
          </cell>
          <cell r="C301" t="str">
            <v>Nos.</v>
          </cell>
          <cell r="D301">
            <v>123.35</v>
          </cell>
        </row>
        <row r="302">
          <cell r="A302">
            <v>7131210010</v>
          </cell>
          <cell r="B302" t="str">
            <v>LED 7 Watt lamp with holder</v>
          </cell>
          <cell r="C302" t="str">
            <v>Each</v>
          </cell>
          <cell r="D302"/>
        </row>
        <row r="303">
          <cell r="A303">
            <v>7131210018</v>
          </cell>
          <cell r="B303" t="str">
            <v>LED 12 Watt lamp with holder</v>
          </cell>
          <cell r="C303" t="str">
            <v>Each</v>
          </cell>
          <cell r="D303"/>
        </row>
        <row r="304">
          <cell r="A304">
            <v>7131210019</v>
          </cell>
          <cell r="B304" t="str">
            <v>LED 14 Watt lamp with holder</v>
          </cell>
          <cell r="C304" t="str">
            <v>Each</v>
          </cell>
          <cell r="D304"/>
        </row>
        <row r="305">
          <cell r="A305">
            <v>7131210020</v>
          </cell>
          <cell r="B305" t="str">
            <v>LED 15 Watt lamp with holder</v>
          </cell>
          <cell r="C305" t="str">
            <v>Each</v>
          </cell>
          <cell r="D305"/>
        </row>
        <row r="306">
          <cell r="A306">
            <v>7131210021</v>
          </cell>
          <cell r="B306" t="str">
            <v>LED  Lamps with COMPLETE FITTING - 15 W</v>
          </cell>
          <cell r="C306" t="str">
            <v>Nos.</v>
          </cell>
          <cell r="D306"/>
        </row>
        <row r="307">
          <cell r="A307">
            <v>7131210022</v>
          </cell>
          <cell r="B307" t="str">
            <v>LED  LAMPS WITH COMPLETE FITTING - 20 W</v>
          </cell>
          <cell r="C307" t="str">
            <v>Nos.</v>
          </cell>
          <cell r="D307"/>
        </row>
        <row r="308">
          <cell r="A308">
            <v>7131210852</v>
          </cell>
          <cell r="B308" t="str">
            <v>CFL 7 Watts</v>
          </cell>
          <cell r="C308" t="str">
            <v>Each</v>
          </cell>
          <cell r="D308"/>
        </row>
        <row r="309">
          <cell r="A309">
            <v>7131210881</v>
          </cell>
          <cell r="B309" t="str">
            <v xml:space="preserve">250 Watt Metal Halide  </v>
          </cell>
          <cell r="C309" t="str">
            <v>Each</v>
          </cell>
          <cell r="D309"/>
        </row>
        <row r="310">
          <cell r="A310">
            <v>7131220182</v>
          </cell>
          <cell r="B310" t="str">
            <v>Tube Light Rod (T5 type)</v>
          </cell>
          <cell r="C310" t="str">
            <v>Each</v>
          </cell>
          <cell r="D310"/>
        </row>
        <row r="311">
          <cell r="A311">
            <v>7131230003</v>
          </cell>
          <cell r="B311" t="str">
            <v xml:space="preserve">250 Watt Sodium Vapour </v>
          </cell>
          <cell r="C311" t="str">
            <v>Each</v>
          </cell>
          <cell r="D311"/>
        </row>
        <row r="312">
          <cell r="A312">
            <v>7131230116</v>
          </cell>
          <cell r="B312" t="str">
            <v xml:space="preserve">250 Watt Mercury Vapour </v>
          </cell>
          <cell r="C312" t="str">
            <v>Each</v>
          </cell>
          <cell r="D312"/>
        </row>
        <row r="313">
          <cell r="A313">
            <v>7131230128</v>
          </cell>
          <cell r="B313" t="str">
            <v>Mercury vapour lamp for Gate lighting 2 Nos</v>
          </cell>
          <cell r="C313" t="str">
            <v>Each</v>
          </cell>
          <cell r="D313"/>
        </row>
        <row r="314">
          <cell r="A314">
            <v>7131280006</v>
          </cell>
          <cell r="B314" t="str">
            <v>CFL 15 Watts</v>
          </cell>
          <cell r="C314" t="str">
            <v>Each</v>
          </cell>
          <cell r="D314"/>
        </row>
        <row r="315">
          <cell r="A315">
            <v>7131280007</v>
          </cell>
          <cell r="B315" t="str">
            <v>CFL 20 Watts</v>
          </cell>
          <cell r="C315" t="str">
            <v>Each</v>
          </cell>
          <cell r="D315"/>
        </row>
        <row r="316">
          <cell r="A316">
            <v>7131280008</v>
          </cell>
          <cell r="B316" t="str">
            <v>CFL 23 Watts</v>
          </cell>
          <cell r="C316" t="str">
            <v>Each</v>
          </cell>
          <cell r="D316"/>
        </row>
        <row r="317">
          <cell r="A317">
            <v>7131280009</v>
          </cell>
          <cell r="B317" t="str">
            <v xml:space="preserve">125 Watt Mercury Vapour </v>
          </cell>
          <cell r="C317" t="str">
            <v>Each</v>
          </cell>
          <cell r="D317"/>
        </row>
        <row r="318">
          <cell r="A318">
            <v>7131280010</v>
          </cell>
          <cell r="B318" t="str">
            <v>Halogen Filament (1000 Watts)</v>
          </cell>
          <cell r="C318" t="str">
            <v>Each</v>
          </cell>
          <cell r="D318"/>
        </row>
        <row r="319">
          <cell r="A319">
            <v>7131280011</v>
          </cell>
          <cell r="B319" t="str">
            <v>Search Light Unit with 1000 Watt Halogen Lamp.</v>
          </cell>
          <cell r="C319" t="str">
            <v>Each</v>
          </cell>
          <cell r="D319"/>
        </row>
        <row r="320">
          <cell r="A320">
            <v>7131280012</v>
          </cell>
          <cell r="B320" t="str">
            <v xml:space="preserve">Street Light fitting with tube light </v>
          </cell>
          <cell r="C320" t="str">
            <v>Each</v>
          </cell>
          <cell r="D320"/>
        </row>
        <row r="321">
          <cell r="A321">
            <v>7131280013</v>
          </cell>
          <cell r="B321" t="str">
            <v>Street Light fitting with CFL</v>
          </cell>
          <cell r="C321" t="str">
            <v>Each</v>
          </cell>
          <cell r="D321"/>
        </row>
        <row r="322">
          <cell r="A322">
            <v>7131280014</v>
          </cell>
          <cell r="B322" t="str">
            <v>HPSV lamp 150 watt</v>
          </cell>
          <cell r="C322" t="str">
            <v>Each</v>
          </cell>
          <cell r="D322"/>
        </row>
        <row r="323">
          <cell r="A323">
            <v>7131280015</v>
          </cell>
          <cell r="B323" t="str">
            <v>HPSV Choke 250 watt</v>
          </cell>
          <cell r="C323" t="str">
            <v>Each</v>
          </cell>
          <cell r="D323"/>
        </row>
        <row r="324">
          <cell r="A324">
            <v>7131280016</v>
          </cell>
          <cell r="B324" t="str">
            <v>150 Watt metal halide fitting / HPSV fitting</v>
          </cell>
          <cell r="C324" t="str">
            <v>Each</v>
          </cell>
          <cell r="D324"/>
        </row>
        <row r="325">
          <cell r="A325">
            <v>7131280017</v>
          </cell>
          <cell r="B325" t="str">
            <v>250 Watt metal halide fitting / HPSV fitting</v>
          </cell>
          <cell r="C325" t="str">
            <v>Each</v>
          </cell>
          <cell r="D325"/>
        </row>
        <row r="326">
          <cell r="A326">
            <v>7131280882</v>
          </cell>
          <cell r="B326" t="str">
            <v>CFL 11 Watts</v>
          </cell>
          <cell r="C326" t="str">
            <v>Each</v>
          </cell>
          <cell r="D326"/>
        </row>
        <row r="327">
          <cell r="A327">
            <v>7131300046</v>
          </cell>
          <cell r="B327" t="str">
            <v>Three Phase, 10-60 Amps. with poly carbonate Meter Box</v>
          </cell>
          <cell r="C327" t="str">
            <v>Each</v>
          </cell>
          <cell r="D327">
            <v>1778</v>
          </cell>
        </row>
        <row r="328">
          <cell r="A328">
            <v>7131300065</v>
          </cell>
          <cell r="B328" t="str">
            <v>3 Ø 4 Wire 0.2S accuracy class CT operated meter (for __/110 Volts; __/1 Amps; or __/5 Amps)</v>
          </cell>
          <cell r="C328" t="str">
            <v>Each</v>
          </cell>
          <cell r="D328">
            <v>1118385.1200000001</v>
          </cell>
        </row>
        <row r="329">
          <cell r="A329">
            <v>7131300067</v>
          </cell>
          <cell r="B329" t="str">
            <v>Specific gravity correction chart</v>
          </cell>
          <cell r="C329" t="str">
            <v>Nos.</v>
          </cell>
          <cell r="D329">
            <v>174.93</v>
          </cell>
        </row>
        <row r="330">
          <cell r="A330">
            <v>7131300082</v>
          </cell>
          <cell r="B330" t="str">
            <v>D.C.Volt meter range - 3V to + 5V</v>
          </cell>
          <cell r="C330" t="str">
            <v>Nos.</v>
          </cell>
          <cell r="D330">
            <v>809.99</v>
          </cell>
        </row>
        <row r="331">
          <cell r="A331">
            <v>7131300500</v>
          </cell>
          <cell r="B331" t="str">
            <v>Static 5.0-30 Amps Pilfer proof with transparent poly carbonate meter box.</v>
          </cell>
          <cell r="C331" t="str">
            <v>Each</v>
          </cell>
          <cell r="D331">
            <v>745</v>
          </cell>
        </row>
        <row r="332">
          <cell r="A332">
            <v>7131300881</v>
          </cell>
          <cell r="B332" t="str">
            <v xml:space="preserve">CMRI (Common Meter Reading Instrument) </v>
          </cell>
          <cell r="C332" t="str">
            <v>Each</v>
          </cell>
          <cell r="D332">
            <v>27872.32</v>
          </cell>
        </row>
        <row r="333">
          <cell r="A333">
            <v>7131310002</v>
          </cell>
          <cell r="B333" t="str">
            <v>CT operated electronic static bidirectional meter with DLMS for net metering</v>
          </cell>
          <cell r="C333" t="str">
            <v>Each</v>
          </cell>
          <cell r="D333">
            <v>6154.61</v>
          </cell>
        </row>
        <row r="334">
          <cell r="A334">
            <v>7131310005</v>
          </cell>
          <cell r="B334" t="str">
            <v>CT operated electronic static bidirectional meter with DLMS</v>
          </cell>
          <cell r="C334" t="str">
            <v>Each</v>
          </cell>
          <cell r="D334">
            <v>3060.78</v>
          </cell>
        </row>
        <row r="335">
          <cell r="A335">
            <v>7131310013</v>
          </cell>
          <cell r="B335" t="str">
            <v>3 Ø 4 Wire 0.5S, 5 Amp. Bulk consumer meter</v>
          </cell>
          <cell r="C335" t="str">
            <v>Each</v>
          </cell>
          <cell r="D335">
            <v>4495.8</v>
          </cell>
        </row>
        <row r="336">
          <cell r="A336">
            <v>7131310015</v>
          </cell>
          <cell r="B336" t="str">
            <v>CT operated electronic static meters with AMR (Composite Unit) with LTCTs / Modem / Meter / Meter Box.</v>
          </cell>
          <cell r="C336" t="str">
            <v>Each</v>
          </cell>
          <cell r="D336">
            <v>12647.59</v>
          </cell>
        </row>
        <row r="337">
          <cell r="A337">
            <v>7131310033</v>
          </cell>
          <cell r="B337" t="str">
            <v>3 Ø 4 Wire 0.5S, 5 Amp. with DLMS Protocol category A</v>
          </cell>
          <cell r="C337" t="str">
            <v>Each</v>
          </cell>
          <cell r="D337">
            <v>3720.97</v>
          </cell>
        </row>
        <row r="338">
          <cell r="A338">
            <v>7131310034</v>
          </cell>
          <cell r="B338" t="str">
            <v>3 Ø 4 Wire 0.5S, 5 Amp. with DLMS Protocol category B</v>
          </cell>
          <cell r="C338" t="str">
            <v>Each</v>
          </cell>
          <cell r="D338">
            <v>3720.97</v>
          </cell>
        </row>
        <row r="339">
          <cell r="A339">
            <v>7131310035</v>
          </cell>
          <cell r="B339" t="str">
            <v>3 Ø 3 Wire 0.2S, 1 Amp.  bulk consumer meter</v>
          </cell>
          <cell r="C339" t="str">
            <v>Each</v>
          </cell>
          <cell r="D339">
            <v>17494.95</v>
          </cell>
        </row>
        <row r="340">
          <cell r="A340">
            <v>7131310036</v>
          </cell>
          <cell r="B340" t="str">
            <v xml:space="preserve">3 Ø 4 Wire 0.2S, 1 Amp. bulk consumer meter </v>
          </cell>
          <cell r="C340" t="str">
            <v>Each</v>
          </cell>
          <cell r="D340">
            <v>17494.95</v>
          </cell>
        </row>
        <row r="341">
          <cell r="A341">
            <v>7131310042</v>
          </cell>
          <cell r="B341" t="str">
            <v>3 Ø 4 Wire 0.2S 5A bulk consumer meter</v>
          </cell>
          <cell r="C341" t="str">
            <v>Each</v>
          </cell>
          <cell r="D341">
            <v>17494.95</v>
          </cell>
        </row>
        <row r="342">
          <cell r="A342">
            <v>7131310037</v>
          </cell>
          <cell r="B342" t="str">
            <v>Test terminal Box (TTB)</v>
          </cell>
          <cell r="C342" t="str">
            <v>Each</v>
          </cell>
          <cell r="D342">
            <v>951.41</v>
          </cell>
        </row>
        <row r="343">
          <cell r="A343">
            <v>7131310997</v>
          </cell>
          <cell r="B343" t="str">
            <v>CT operated electronic static meters 100/5 Amp. With data storage.</v>
          </cell>
          <cell r="C343" t="str">
            <v>Each</v>
          </cell>
          <cell r="D343">
            <v>1850</v>
          </cell>
        </row>
        <row r="344">
          <cell r="A344">
            <v>7131320009</v>
          </cell>
          <cell r="B344" t="str">
            <v>Digital Multimeter Electronic Type</v>
          </cell>
          <cell r="C344" t="str">
            <v>Nos.</v>
          </cell>
          <cell r="D344">
            <v>3128.26</v>
          </cell>
        </row>
        <row r="345">
          <cell r="A345">
            <v>7131321603</v>
          </cell>
          <cell r="B345" t="str">
            <v>Earth resistance tester (20/200/2000 Ω) Digital</v>
          </cell>
          <cell r="C345" t="str">
            <v>Nos.</v>
          </cell>
          <cell r="D345">
            <v>4173.6000000000004</v>
          </cell>
        </row>
        <row r="346">
          <cell r="A346">
            <v>7131324780</v>
          </cell>
          <cell r="B346" t="str">
            <v>Megger 500 V</v>
          </cell>
          <cell r="C346" t="str">
            <v>Nos.</v>
          </cell>
          <cell r="D346">
            <v>3753.91</v>
          </cell>
        </row>
        <row r="347">
          <cell r="A347">
            <v>7131324806</v>
          </cell>
          <cell r="B347" t="str">
            <v>Megger up to 2.5 kV</v>
          </cell>
          <cell r="C347" t="str">
            <v>Nos.</v>
          </cell>
          <cell r="D347">
            <v>5657.72</v>
          </cell>
        </row>
        <row r="348">
          <cell r="A348">
            <v>7131329275</v>
          </cell>
          <cell r="B348" t="str">
            <v>Non Directional, 30-V, 5-Amps IDMT relay.</v>
          </cell>
          <cell r="C348" t="str">
            <v>Each</v>
          </cell>
          <cell r="D348">
            <v>6071.97</v>
          </cell>
        </row>
        <row r="349">
          <cell r="A349">
            <v>7131334001</v>
          </cell>
          <cell r="B349" t="str">
            <v>Set of 3 O.C. relays instantaneous high set feature numerical</v>
          </cell>
          <cell r="C349" t="str">
            <v>Nos.</v>
          </cell>
          <cell r="D349">
            <v>5596.74</v>
          </cell>
        </row>
        <row r="350">
          <cell r="A350">
            <v>7131334002</v>
          </cell>
          <cell r="B350" t="str">
            <v>Set of 2 O.C. + 1 earth fault relay without numerical instantaneous high set feature</v>
          </cell>
          <cell r="C350" t="str">
            <v>Nos.</v>
          </cell>
          <cell r="D350">
            <v>5596.74</v>
          </cell>
        </row>
        <row r="351">
          <cell r="A351">
            <v>7131399007</v>
          </cell>
          <cell r="B351" t="str">
            <v>Master trip relays</v>
          </cell>
          <cell r="C351" t="str">
            <v>Nos.</v>
          </cell>
          <cell r="D351">
            <v>965.24</v>
          </cell>
        </row>
        <row r="352">
          <cell r="A352">
            <v>7131300008</v>
          </cell>
          <cell r="B352" t="str">
            <v xml:space="preserve">Auxiliary Relay </v>
          </cell>
          <cell r="C352" t="str">
            <v>Nos.</v>
          </cell>
          <cell r="D352">
            <v>2304.54</v>
          </cell>
        </row>
        <row r="353">
          <cell r="A353">
            <v>7131338004</v>
          </cell>
          <cell r="B353" t="str">
            <v>Transformer Oil Dielectric Breakdown testkit</v>
          </cell>
          <cell r="C353" t="str">
            <v>Nos.</v>
          </cell>
          <cell r="D353">
            <v>63466.59</v>
          </cell>
        </row>
        <row r="354">
          <cell r="A354">
            <v>7131338025</v>
          </cell>
          <cell r="B354" t="str">
            <v>Neon tester</v>
          </cell>
          <cell r="C354" t="str">
            <v>Nos.</v>
          </cell>
          <cell r="D354">
            <v>63.84</v>
          </cell>
        </row>
        <row r="355">
          <cell r="A355">
            <v>7131387501</v>
          </cell>
          <cell r="B355" t="str">
            <v>Battery Hydrometer</v>
          </cell>
          <cell r="C355" t="str">
            <v>Nos.</v>
          </cell>
          <cell r="D355">
            <v>252.08</v>
          </cell>
        </row>
        <row r="356">
          <cell r="A356">
            <v>7131387502</v>
          </cell>
          <cell r="B356" t="str">
            <v>Thermometer (Wall Mounted)</v>
          </cell>
          <cell r="C356" t="str">
            <v>Nos.</v>
          </cell>
          <cell r="D356">
            <v>498.74</v>
          </cell>
        </row>
        <row r="357">
          <cell r="A357">
            <v>7131390014</v>
          </cell>
          <cell r="B357" t="str">
            <v>Earthing Coil for messenger wire</v>
          </cell>
          <cell r="C357" t="str">
            <v>Nos.</v>
          </cell>
          <cell r="D357">
            <v>197.69</v>
          </cell>
        </row>
        <row r="358">
          <cell r="A358">
            <v>7131390015</v>
          </cell>
          <cell r="B358" t="str">
            <v>Anchor sleeve for messenger wire</v>
          </cell>
          <cell r="C358" t="str">
            <v>Nos.</v>
          </cell>
          <cell r="D358">
            <v>34.18</v>
          </cell>
        </row>
        <row r="359">
          <cell r="A359">
            <v>7131390016</v>
          </cell>
          <cell r="B359" t="str">
            <v>Universal hook &amp; Bolts &amp; nuts</v>
          </cell>
          <cell r="C359" t="str">
            <v>Nos.</v>
          </cell>
          <cell r="D359">
            <v>478.92</v>
          </cell>
        </row>
        <row r="360">
          <cell r="A360">
            <v>7131820031</v>
          </cell>
          <cell r="B360" t="str">
            <v>LT Single Phase MCB 5 Amps.</v>
          </cell>
          <cell r="C360" t="str">
            <v>Each</v>
          </cell>
          <cell r="D360">
            <v>108.67</v>
          </cell>
        </row>
        <row r="361">
          <cell r="A361">
            <v>7131820032</v>
          </cell>
          <cell r="B361" t="str">
            <v>LT Single Phase MCB 6 to 16 Amps.</v>
          </cell>
          <cell r="C361" t="str">
            <v>Each</v>
          </cell>
          <cell r="D361">
            <v>108.67</v>
          </cell>
        </row>
        <row r="362">
          <cell r="A362">
            <v>7131820033</v>
          </cell>
          <cell r="B362" t="str">
            <v>LT Three Phase MCB 16 Amps.</v>
          </cell>
          <cell r="C362" t="str">
            <v>Each</v>
          </cell>
          <cell r="D362">
            <v>460.54</v>
          </cell>
        </row>
        <row r="363">
          <cell r="A363">
            <v>7131820034</v>
          </cell>
          <cell r="B363" t="str">
            <v>LT Three Phase MCB 32 Amps.</v>
          </cell>
          <cell r="C363" t="str">
            <v>Each</v>
          </cell>
          <cell r="D363">
            <v>460.54</v>
          </cell>
        </row>
        <row r="364">
          <cell r="A364">
            <v>7131820035</v>
          </cell>
          <cell r="B364" t="str">
            <v>ELCB-MCB Composite Unit 10 Amps. (100 mA DP)</v>
          </cell>
          <cell r="C364" t="str">
            <v>Each</v>
          </cell>
          <cell r="D364">
            <v>3067.73</v>
          </cell>
        </row>
        <row r="365">
          <cell r="A365">
            <v>7131820036</v>
          </cell>
          <cell r="B365" t="str">
            <v>ELCB-MCB Composite Unit 16 Amps. (100 mA DP)</v>
          </cell>
          <cell r="C365" t="str">
            <v>Each</v>
          </cell>
          <cell r="D365">
            <v>3323.82</v>
          </cell>
        </row>
        <row r="366">
          <cell r="A366">
            <v>7131820037</v>
          </cell>
          <cell r="B366" t="str">
            <v>ELCB-MCB Composite Unit 20 Amps. (100 mA DP)</v>
          </cell>
          <cell r="C366" t="str">
            <v>Each</v>
          </cell>
          <cell r="D366">
            <v>3323.82</v>
          </cell>
        </row>
        <row r="367">
          <cell r="A367">
            <v>7131820038</v>
          </cell>
          <cell r="B367" t="str">
            <v>MCCB 32 Amps. (10 kA TP)</v>
          </cell>
          <cell r="C367" t="str">
            <v>Each</v>
          </cell>
          <cell r="D367">
            <v>2428.58</v>
          </cell>
        </row>
        <row r="368">
          <cell r="A368">
            <v>7131820039</v>
          </cell>
          <cell r="B368" t="str">
            <v>MCCB 160 Amps. (10 kA TP)</v>
          </cell>
          <cell r="C368" t="str">
            <v>Each</v>
          </cell>
          <cell r="D368">
            <v>5560.88</v>
          </cell>
        </row>
        <row r="369">
          <cell r="A369">
            <v>7131900004</v>
          </cell>
          <cell r="B369" t="str">
            <v>Locally fabricated - 3 Phase fuse units 150 Amps. (Robust fuse for circuit base).</v>
          </cell>
          <cell r="C369" t="str">
            <v>Each</v>
          </cell>
          <cell r="D369">
            <v>702.1</v>
          </cell>
        </row>
        <row r="370">
          <cell r="A370">
            <v>7131900033</v>
          </cell>
          <cell r="B370" t="str">
            <v>D.O.Fuse element 11 kV (1.5 Amp. to 10 Amp.)</v>
          </cell>
          <cell r="C370" t="str">
            <v>No.</v>
          </cell>
          <cell r="D370">
            <v>7.4</v>
          </cell>
        </row>
        <row r="371">
          <cell r="A371">
            <v>7131900071</v>
          </cell>
          <cell r="B371" t="str">
            <v>H.R.C. Fuse 250 Amps.</v>
          </cell>
          <cell r="C371" t="str">
            <v>Each</v>
          </cell>
          <cell r="D371">
            <v>297.04000000000002</v>
          </cell>
        </row>
        <row r="372">
          <cell r="A372">
            <v>7131900072</v>
          </cell>
          <cell r="B372" t="str">
            <v>H.R.C. Fuse 400 Amps.</v>
          </cell>
          <cell r="C372" t="str">
            <v>Each</v>
          </cell>
          <cell r="D372">
            <v>456.67</v>
          </cell>
        </row>
        <row r="373">
          <cell r="A373">
            <v>7131900625</v>
          </cell>
          <cell r="B373" t="str">
            <v>D.O.Fuse element 33 kV (25 Amp.)</v>
          </cell>
          <cell r="C373" t="str">
            <v>No.</v>
          </cell>
          <cell r="D373">
            <v>12.67</v>
          </cell>
        </row>
        <row r="374">
          <cell r="A374">
            <v>7131900650</v>
          </cell>
          <cell r="B374" t="str">
            <v>D.O.Fuse element 33 kV (50 Amp.)</v>
          </cell>
          <cell r="C374" t="str">
            <v>No.</v>
          </cell>
          <cell r="D374">
            <v>13.73</v>
          </cell>
        </row>
        <row r="375">
          <cell r="A375">
            <v>7131900876</v>
          </cell>
          <cell r="B375" t="str">
            <v>H.R.C. Fuse Unit 100 Amps.</v>
          </cell>
          <cell r="C375" t="str">
            <v>Each</v>
          </cell>
          <cell r="D375">
            <v>292.82</v>
          </cell>
        </row>
        <row r="376">
          <cell r="A376">
            <v>7131900876</v>
          </cell>
          <cell r="B376" t="str">
            <v>H.R.C. Fuse 100 Amps.</v>
          </cell>
          <cell r="C376" t="str">
            <v>Each</v>
          </cell>
          <cell r="D376">
            <v>114.17</v>
          </cell>
        </row>
        <row r="377">
          <cell r="A377">
            <v>7131900880</v>
          </cell>
          <cell r="B377" t="str">
            <v>H.R.C. Fuse Unit 250 Amps.</v>
          </cell>
          <cell r="C377" t="str">
            <v>Each</v>
          </cell>
          <cell r="D377">
            <v>735.74</v>
          </cell>
        </row>
        <row r="378">
          <cell r="A378">
            <v>7131900881</v>
          </cell>
          <cell r="B378" t="str">
            <v>H.R.C. Fuse Unit 400 Amps.</v>
          </cell>
          <cell r="C378" t="str">
            <v>Each</v>
          </cell>
          <cell r="D378">
            <v>813.97</v>
          </cell>
        </row>
        <row r="379">
          <cell r="A379">
            <v>7131900969</v>
          </cell>
          <cell r="B379" t="str">
            <v>T.C. Fuse Wire 22 SWG</v>
          </cell>
          <cell r="C379" t="str">
            <v>Kg</v>
          </cell>
          <cell r="D379">
            <v>672.32</v>
          </cell>
        </row>
        <row r="380">
          <cell r="A380">
            <v>7131900971</v>
          </cell>
          <cell r="B380" t="str">
            <v>T.C. Fuse Wire 20 SWG</v>
          </cell>
          <cell r="C380" t="str">
            <v>Kg</v>
          </cell>
          <cell r="D380">
            <v>672.32</v>
          </cell>
        </row>
        <row r="381">
          <cell r="A381">
            <v>7131900973</v>
          </cell>
          <cell r="B381" t="str">
            <v>T.C. Fuse Wire 18 SWG</v>
          </cell>
          <cell r="C381" t="str">
            <v>Kg</v>
          </cell>
          <cell r="D381">
            <v>651.54999999999995</v>
          </cell>
        </row>
        <row r="382">
          <cell r="A382">
            <v>7131900975</v>
          </cell>
          <cell r="B382" t="str">
            <v>T.C. Fuse Wire 16 SWG</v>
          </cell>
          <cell r="C382" t="str">
            <v>Kg</v>
          </cell>
          <cell r="D382">
            <v>651.54999999999995</v>
          </cell>
        </row>
        <row r="383">
          <cell r="A383">
            <v>7131900977</v>
          </cell>
          <cell r="B383" t="str">
            <v>T.C. Fuse Wire 14 SWG</v>
          </cell>
          <cell r="C383" t="str">
            <v>Kg</v>
          </cell>
          <cell r="D383">
            <v>651.54999999999995</v>
          </cell>
        </row>
        <row r="384">
          <cell r="A384">
            <v>7131900979</v>
          </cell>
          <cell r="B384" t="str">
            <v>T.C. Fuse Wire 12 SWG</v>
          </cell>
          <cell r="C384" t="str">
            <v>Kg</v>
          </cell>
          <cell r="D384">
            <v>651.54999999999995</v>
          </cell>
        </row>
        <row r="385">
          <cell r="A385">
            <v>7131900981</v>
          </cell>
          <cell r="B385" t="str">
            <v>T.C. Fuse Wire 10 SWG</v>
          </cell>
          <cell r="C385" t="str">
            <v>Kg</v>
          </cell>
          <cell r="D385">
            <v>654.36</v>
          </cell>
        </row>
        <row r="386">
          <cell r="A386">
            <v>7131900974</v>
          </cell>
          <cell r="B386" t="str">
            <v>T.C. Fuse Wire 8 SWG</v>
          </cell>
          <cell r="C386" t="str">
            <v>Kg</v>
          </cell>
          <cell r="D386">
            <v>654.36</v>
          </cell>
        </row>
        <row r="387">
          <cell r="A387">
            <v>7131910653</v>
          </cell>
          <cell r="B387" t="str">
            <v>Porcelain Kit-kat fuse unit 32 Amps.</v>
          </cell>
          <cell r="C387" t="str">
            <v>Each</v>
          </cell>
          <cell r="D387">
            <v>45.83</v>
          </cell>
        </row>
        <row r="388">
          <cell r="A388">
            <v>7131910654</v>
          </cell>
          <cell r="B388" t="str">
            <v>Porcelain Kit-kat fuse unit 63 Amps.</v>
          </cell>
          <cell r="C388" t="str">
            <v>Each</v>
          </cell>
          <cell r="D388">
            <v>90.56</v>
          </cell>
        </row>
        <row r="389">
          <cell r="A389">
            <v>7131910655</v>
          </cell>
          <cell r="B389" t="str">
            <v>Porcelain Kit-kat fuse unit 16 Amps.</v>
          </cell>
          <cell r="C389" t="str">
            <v>Each</v>
          </cell>
          <cell r="D389">
            <v>26.19</v>
          </cell>
        </row>
        <row r="390">
          <cell r="A390">
            <v>7131910656</v>
          </cell>
          <cell r="B390" t="str">
            <v>Porcelain Kit-kat fuse unit 100 Amps.</v>
          </cell>
          <cell r="C390" t="str">
            <v>Each</v>
          </cell>
          <cell r="D390">
            <v>246.62</v>
          </cell>
        </row>
        <row r="391">
          <cell r="A391">
            <v>7131910657</v>
          </cell>
          <cell r="B391" t="str">
            <v>Porcelain Kit-kat fuse unit 200 Amps.</v>
          </cell>
          <cell r="C391" t="str">
            <v>Each</v>
          </cell>
          <cell r="D391">
            <v>474.95</v>
          </cell>
        </row>
        <row r="392">
          <cell r="A392">
            <v>7131910658</v>
          </cell>
          <cell r="B392" t="str">
            <v>Porcelain Kit-kat fuse unit 300 Amps.</v>
          </cell>
          <cell r="C392" t="str">
            <v>Each</v>
          </cell>
          <cell r="D392">
            <v>1052.32</v>
          </cell>
        </row>
        <row r="393">
          <cell r="A393">
            <v>7131920001</v>
          </cell>
          <cell r="B393" t="str">
            <v>Load break switches only without panel</v>
          </cell>
          <cell r="C393" t="str">
            <v>Unit</v>
          </cell>
          <cell r="D393">
            <v>44673.54</v>
          </cell>
        </row>
        <row r="394">
          <cell r="A394">
            <v>7131920002</v>
          </cell>
          <cell r="B394" t="str">
            <v>Load break switches with panel</v>
          </cell>
          <cell r="C394" t="str">
            <v>Unit</v>
          </cell>
          <cell r="D394">
            <v>97379.87</v>
          </cell>
        </row>
        <row r="395">
          <cell r="A395">
            <v>7131920003</v>
          </cell>
          <cell r="B395" t="str">
            <v>3 Way Load break switch</v>
          </cell>
          <cell r="C395" t="str">
            <v>Unit</v>
          </cell>
          <cell r="D395">
            <v>315034.68</v>
          </cell>
        </row>
        <row r="396">
          <cell r="A396">
            <v>7131920112</v>
          </cell>
          <cell r="B396" t="str">
            <v xml:space="preserve">11 kV Kiosk VCB </v>
          </cell>
          <cell r="C396" t="str">
            <v>Each</v>
          </cell>
          <cell r="D396">
            <v>310874.96000000002</v>
          </cell>
        </row>
        <row r="397">
          <cell r="A397">
            <v>7131920253</v>
          </cell>
          <cell r="B397" t="str">
            <v>TPN Switches 32 Amps.</v>
          </cell>
          <cell r="C397" t="str">
            <v>Each</v>
          </cell>
          <cell r="D397">
            <v>796.55</v>
          </cell>
        </row>
        <row r="398">
          <cell r="A398">
            <v>7131920254</v>
          </cell>
          <cell r="B398" t="str">
            <v>TPN Switches 63 Amps.</v>
          </cell>
          <cell r="C398" t="str">
            <v>Each</v>
          </cell>
          <cell r="D398">
            <v>1912.68</v>
          </cell>
        </row>
        <row r="399">
          <cell r="A399">
            <v>7131920256</v>
          </cell>
          <cell r="B399" t="str">
            <v>TPN Switches 100 Amps.</v>
          </cell>
          <cell r="C399" t="str">
            <v>Each</v>
          </cell>
          <cell r="D399">
            <v>3699.73</v>
          </cell>
        </row>
        <row r="400">
          <cell r="A400">
            <v>7131920258</v>
          </cell>
          <cell r="B400" t="str">
            <v>TPN Switches 200 Amps.</v>
          </cell>
          <cell r="C400" t="str">
            <v>Each</v>
          </cell>
          <cell r="D400">
            <v>5194.0200000000004</v>
          </cell>
        </row>
        <row r="401">
          <cell r="A401">
            <v>7131920259</v>
          </cell>
          <cell r="B401" t="str">
            <v>TPN Switches 300 Amps.</v>
          </cell>
          <cell r="C401" t="str">
            <v>Each</v>
          </cell>
          <cell r="D401">
            <v>7046.93</v>
          </cell>
        </row>
        <row r="402">
          <cell r="A402">
            <v>7131920260</v>
          </cell>
          <cell r="B402" t="str">
            <v>TPN Switches 400 Amps.</v>
          </cell>
          <cell r="C402" t="str">
            <v>Each</v>
          </cell>
          <cell r="D402">
            <v>10644.19</v>
          </cell>
        </row>
        <row r="403">
          <cell r="A403">
            <v>7131930109</v>
          </cell>
          <cell r="B403" t="str">
            <v>33 kV ; 600 Amps with earth switch.</v>
          </cell>
          <cell r="C403" t="str">
            <v>Each</v>
          </cell>
          <cell r="D403"/>
        </row>
        <row r="404">
          <cell r="A404">
            <v>7131930221</v>
          </cell>
          <cell r="B404" t="str">
            <v>11 kV Porcelain A.B. Switch</v>
          </cell>
          <cell r="C404" t="str">
            <v>Each</v>
          </cell>
          <cell r="D404">
            <v>8496</v>
          </cell>
        </row>
        <row r="405">
          <cell r="A405">
            <v>7131930321</v>
          </cell>
          <cell r="B405" t="str">
            <v>33 kV Porcelain A.B. Switch</v>
          </cell>
          <cell r="C405" t="str">
            <v>Each</v>
          </cell>
          <cell r="D405">
            <v>18863.48</v>
          </cell>
        </row>
        <row r="406">
          <cell r="A406">
            <v>7131930412</v>
          </cell>
          <cell r="B406" t="str">
            <v>11 kV Porcelain D.O. Fuse unit</v>
          </cell>
          <cell r="C406" t="str">
            <v>Each</v>
          </cell>
          <cell r="D406">
            <v>923.94</v>
          </cell>
        </row>
        <row r="407">
          <cell r="A407">
            <v>7131930415</v>
          </cell>
          <cell r="B407" t="str">
            <v>33 kV Porcelain D.O. Fuse unit</v>
          </cell>
          <cell r="C407" t="str">
            <v>Each</v>
          </cell>
          <cell r="D407">
            <v>2472.1</v>
          </cell>
        </row>
        <row r="408">
          <cell r="A408">
            <v>7131930663</v>
          </cell>
          <cell r="B408" t="str">
            <v>11 kV ; 600 Amps.</v>
          </cell>
          <cell r="C408" t="str">
            <v>Each</v>
          </cell>
          <cell r="D408">
            <v>24234.54</v>
          </cell>
        </row>
        <row r="409">
          <cell r="A409">
            <v>7131930752</v>
          </cell>
          <cell r="B409" t="str">
            <v>33 kV ; 600 Amps without earth switch.</v>
          </cell>
          <cell r="C409" t="str">
            <v>Each</v>
          </cell>
          <cell r="D409">
            <v>41940.5</v>
          </cell>
        </row>
        <row r="410">
          <cell r="A410">
            <v>7131931091</v>
          </cell>
          <cell r="B410" t="str">
            <v>11 kV, 400 Amp, Off Load Isolator with earth switch and mounting GI structure</v>
          </cell>
          <cell r="C410" t="str">
            <v>Set</v>
          </cell>
          <cell r="D410">
            <v>28667.79</v>
          </cell>
        </row>
        <row r="411">
          <cell r="A411">
            <v>7131931095</v>
          </cell>
          <cell r="B411" t="str">
            <v>Mounting GI structure for above isolator</v>
          </cell>
          <cell r="C411" t="str">
            <v>Set</v>
          </cell>
          <cell r="D411">
            <v>14104.17</v>
          </cell>
        </row>
        <row r="412">
          <cell r="A412">
            <v>7131940602</v>
          </cell>
          <cell r="B412" t="str">
            <v>MCCB 100 Amps. (10 kA TP)</v>
          </cell>
          <cell r="C412" t="str">
            <v>Each</v>
          </cell>
          <cell r="D412">
            <v>2556.62</v>
          </cell>
        </row>
        <row r="413">
          <cell r="A413">
            <v>7131940610</v>
          </cell>
          <cell r="B413" t="str">
            <v>MCCB 300 Amps. (35 kA TP)</v>
          </cell>
          <cell r="C413" t="str">
            <v>Each</v>
          </cell>
          <cell r="D413">
            <v>24287.94</v>
          </cell>
        </row>
        <row r="414">
          <cell r="A414">
            <v>7131940612</v>
          </cell>
          <cell r="B414" t="str">
            <v>MCCB 450 TO 500 Amps. (35 kA TP)</v>
          </cell>
          <cell r="C414" t="str">
            <v>Each</v>
          </cell>
          <cell r="D414">
            <v>24287.94</v>
          </cell>
        </row>
        <row r="415">
          <cell r="A415">
            <v>7131940871</v>
          </cell>
          <cell r="B415" t="str">
            <v>Indoor Type Automatic Control Unit along with APFC Relay</v>
          </cell>
          <cell r="C415" t="str">
            <v>No.</v>
          </cell>
          <cell r="D415">
            <v>48138.52</v>
          </cell>
        </row>
        <row r="416">
          <cell r="A416">
            <v>7131941762</v>
          </cell>
          <cell r="B416" t="str">
            <v>11 kV VCB without control panel &amp; CT's.</v>
          </cell>
          <cell r="C416" t="str">
            <v>Each</v>
          </cell>
          <cell r="D416">
            <v>114005.84</v>
          </cell>
        </row>
        <row r="417">
          <cell r="A417">
            <v>7131943380</v>
          </cell>
          <cell r="B417" t="str">
            <v>33 kV VCB without control panel &amp; CT's.</v>
          </cell>
          <cell r="C417" t="str">
            <v>Each</v>
          </cell>
          <cell r="D417">
            <v>232937.83</v>
          </cell>
        </row>
        <row r="418">
          <cell r="A418">
            <v>7131950010</v>
          </cell>
          <cell r="B418" t="str">
            <v>Distribution box 1 ph. 9 connectors along with 2 Nos. Steel Strap &amp; Buckles.</v>
          </cell>
          <cell r="C418" t="str">
            <v>Each</v>
          </cell>
          <cell r="D418">
            <v>1215.0899999999999</v>
          </cell>
        </row>
        <row r="419">
          <cell r="A419">
            <v>7131950012</v>
          </cell>
          <cell r="B419" t="str">
            <v>Distribution box 3 phase 5 connectors along with 2 Nos. Steel Strap &amp; Buckles.</v>
          </cell>
          <cell r="C419" t="str">
            <v>Each</v>
          </cell>
          <cell r="D419">
            <v>1463.7</v>
          </cell>
        </row>
        <row r="420">
          <cell r="A420">
            <v>7131950015</v>
          </cell>
          <cell r="B420" t="str">
            <v>L.T.Distribution Box for 500 kVA X'mer (800 A, isolator &amp; 12 SP MCCB of 150 A)</v>
          </cell>
          <cell r="C420" t="str">
            <v>Each</v>
          </cell>
          <cell r="D420">
            <v>42188.35</v>
          </cell>
        </row>
        <row r="421">
          <cell r="A421">
            <v>7131950016</v>
          </cell>
          <cell r="B421" t="str">
            <v>11 kV Sectionalizer.</v>
          </cell>
          <cell r="C421" t="str">
            <v>Each</v>
          </cell>
          <cell r="D421">
            <v>370096.39</v>
          </cell>
        </row>
        <row r="422">
          <cell r="A422">
            <v>7131950065</v>
          </cell>
          <cell r="B422" t="str">
            <v>L.T. Distribution Box for 63 kVA X'mer (200 A, isolator &amp; 6 SP MCCB of 100 A)</v>
          </cell>
          <cell r="C422" t="str">
            <v>Each</v>
          </cell>
          <cell r="D422">
            <v>15765.78</v>
          </cell>
        </row>
        <row r="423">
          <cell r="A423">
            <v>7131950105</v>
          </cell>
          <cell r="B423" t="str">
            <v>L.T. Distribution Box for 100 kVA X'mer (200 A, isolator &amp; 6 SP MCCB of 200 A)</v>
          </cell>
          <cell r="C423" t="str">
            <v>Each</v>
          </cell>
          <cell r="D423">
            <v>19708.05</v>
          </cell>
        </row>
        <row r="424">
          <cell r="A424">
            <v>7131950200</v>
          </cell>
          <cell r="B424" t="str">
            <v>L.T. Distribution Box for 200 kVA X'mer (400 A, isolator &amp; 6 SP MCCB of 120A)</v>
          </cell>
          <cell r="C424" t="str">
            <v>Each</v>
          </cell>
          <cell r="D424">
            <v>39414.449999999997</v>
          </cell>
        </row>
        <row r="425">
          <cell r="A425">
            <v>7131950207</v>
          </cell>
          <cell r="B425" t="str">
            <v>L.T. Distribution Box for 315 kVA X'mer (600 A, isolator &amp; 9 SP MCCB of 160A)</v>
          </cell>
          <cell r="C425" t="str">
            <v>Each</v>
          </cell>
          <cell r="D425">
            <v>33819.980000000003</v>
          </cell>
        </row>
        <row r="426">
          <cell r="A426">
            <v>7131950208</v>
          </cell>
          <cell r="B426" t="str">
            <v>SMC LT Distribution Box for 100 kVA Distribution Transformer</v>
          </cell>
          <cell r="C426" t="str">
            <v>Each</v>
          </cell>
          <cell r="D426">
            <v>19098.8</v>
          </cell>
        </row>
        <row r="427">
          <cell r="A427">
            <v>7131950209</v>
          </cell>
          <cell r="B427" t="str">
            <v>SMC LT Distribution Box for 315 kVA Distribution Transformer</v>
          </cell>
          <cell r="C427" t="str">
            <v>Each</v>
          </cell>
          <cell r="D427">
            <v>32774.480000000003</v>
          </cell>
        </row>
        <row r="428">
          <cell r="A428">
            <v>7131960006</v>
          </cell>
          <cell r="B428" t="str">
            <v>33 kV feeder control panel (Static Relays).</v>
          </cell>
          <cell r="C428" t="str">
            <v>Each</v>
          </cell>
          <cell r="D428">
            <v>23966.26</v>
          </cell>
        </row>
        <row r="429">
          <cell r="A429">
            <v>7131960007</v>
          </cell>
          <cell r="B429" t="str">
            <v>33 kV Transformer Control Panel (Static Relays)</v>
          </cell>
          <cell r="C429" t="str">
            <v>Each</v>
          </cell>
          <cell r="D429">
            <v>26461.040000000001</v>
          </cell>
        </row>
        <row r="430">
          <cell r="A430">
            <v>7131960008</v>
          </cell>
          <cell r="B430" t="str">
            <v>Feeder Control (Static Relays)</v>
          </cell>
          <cell r="C430" t="str">
            <v>Each</v>
          </cell>
          <cell r="D430">
            <v>23328.880000000001</v>
          </cell>
        </row>
        <row r="431">
          <cell r="A431">
            <v>7131960009</v>
          </cell>
          <cell r="B431" t="str">
            <v>Transformer Control (Static Relays)</v>
          </cell>
          <cell r="C431" t="str">
            <v>Each</v>
          </cell>
          <cell r="D431">
            <v>24579.62</v>
          </cell>
        </row>
        <row r="432">
          <cell r="A432">
            <v>7131960010</v>
          </cell>
          <cell r="B432" t="str">
            <v>11 kV Control &amp; Relay Panel for Capacitor Bank</v>
          </cell>
          <cell r="C432" t="str">
            <v>Each</v>
          </cell>
          <cell r="D432">
            <v>75528.56</v>
          </cell>
        </row>
        <row r="433">
          <cell r="A433">
            <v>7131960520</v>
          </cell>
          <cell r="B433" t="str">
            <v>2 Feeder Control (Static Relays)</v>
          </cell>
          <cell r="C433" t="str">
            <v>Each</v>
          </cell>
          <cell r="D433">
            <v>34939.800000000003</v>
          </cell>
        </row>
        <row r="434">
          <cell r="A434">
            <v>7131960522</v>
          </cell>
          <cell r="B434" t="str">
            <v>1 Transformer+1 Feeder (Static Relays)</v>
          </cell>
          <cell r="C434" t="str">
            <v>Each</v>
          </cell>
          <cell r="D434">
            <v>35164</v>
          </cell>
        </row>
        <row r="435">
          <cell r="A435">
            <v>7131960524</v>
          </cell>
          <cell r="B435" t="str">
            <v>1 Feeder + 1 Transformer (Static Relays)</v>
          </cell>
          <cell r="C435" t="str">
            <v>Each</v>
          </cell>
          <cell r="D435">
            <v>35683.199999999997</v>
          </cell>
        </row>
        <row r="436">
          <cell r="A436">
            <v>7132002234</v>
          </cell>
          <cell r="B436" t="str">
            <v>Allen keys set of 9 Pcs.(1.5mm; 2mm; 2.5mm; 3mm; 4mm; 5mm; 6mm; 8mm; 10mm) Black finish, box packing</v>
          </cell>
          <cell r="C436" t="str">
            <v>Nos.</v>
          </cell>
          <cell r="D436">
            <v>191.43</v>
          </cell>
        </row>
        <row r="437">
          <cell r="A437">
            <v>7132004003</v>
          </cell>
          <cell r="B437" t="str">
            <v>Hack saw frames + B185</v>
          </cell>
          <cell r="C437" t="str">
            <v>Nos.</v>
          </cell>
          <cell r="D437">
            <v>131.94999999999999</v>
          </cell>
        </row>
        <row r="438">
          <cell r="A438">
            <v>7132004004</v>
          </cell>
          <cell r="B438" t="str">
            <v>Hack saw blade 300x12.5 mm</v>
          </cell>
          <cell r="C438" t="str">
            <v>Nos.</v>
          </cell>
          <cell r="D438">
            <v>11.94</v>
          </cell>
        </row>
        <row r="439">
          <cell r="A439">
            <v>7132011171</v>
          </cell>
          <cell r="B439" t="str">
            <v>Cable Cutter</v>
          </cell>
          <cell r="C439" t="str">
            <v>Nos.</v>
          </cell>
          <cell r="D439">
            <v>486.48</v>
          </cell>
        </row>
        <row r="440">
          <cell r="A440">
            <v>7132013331</v>
          </cell>
          <cell r="B440" t="str">
            <v>Discharge Rod</v>
          </cell>
          <cell r="C440" t="str">
            <v>Nos.</v>
          </cell>
          <cell r="D440">
            <v>492.85</v>
          </cell>
        </row>
        <row r="441">
          <cell r="A441">
            <v>7132014014</v>
          </cell>
          <cell r="B441" t="str">
            <v>Portable drilling machine</v>
          </cell>
          <cell r="C441" t="str">
            <v>Nos.</v>
          </cell>
          <cell r="D441">
            <v>3037.77</v>
          </cell>
        </row>
        <row r="442">
          <cell r="A442">
            <v>7132028159</v>
          </cell>
          <cell r="B442" t="str">
            <v>Hammer 8 Lbs (3629 gm)</v>
          </cell>
          <cell r="C442" t="str">
            <v>Nos.</v>
          </cell>
          <cell r="D442">
            <v>1248.6300000000001</v>
          </cell>
        </row>
        <row r="443">
          <cell r="A443">
            <v>7132028160</v>
          </cell>
          <cell r="B443" t="str">
            <v>Hammer 2 Lbs (907 gm.)</v>
          </cell>
          <cell r="C443" t="str">
            <v>Nos.</v>
          </cell>
          <cell r="D443">
            <v>386.33</v>
          </cell>
        </row>
        <row r="444">
          <cell r="A444">
            <v>7132061858</v>
          </cell>
          <cell r="B444" t="str">
            <v>Combination Plier / Cutting Plier</v>
          </cell>
          <cell r="C444" t="str">
            <v>Nos.</v>
          </cell>
          <cell r="D444">
            <v>226.53</v>
          </cell>
        </row>
        <row r="445">
          <cell r="A445">
            <v>7132072006</v>
          </cell>
          <cell r="B445" t="str">
            <v>Screw driver 250 mm</v>
          </cell>
          <cell r="C445" t="str">
            <v>Nos.</v>
          </cell>
          <cell r="D445">
            <v>68.14</v>
          </cell>
        </row>
        <row r="446">
          <cell r="A446">
            <v>7132072007</v>
          </cell>
          <cell r="B446" t="str">
            <v>Screw driver 200 mm</v>
          </cell>
          <cell r="C446" t="str">
            <v>Nos.</v>
          </cell>
          <cell r="D446">
            <v>63.81</v>
          </cell>
        </row>
        <row r="447">
          <cell r="A447">
            <v>7132072008</v>
          </cell>
          <cell r="B447" t="str">
            <v>Screw driver 150 mm</v>
          </cell>
          <cell r="C447" t="str">
            <v>Nos.</v>
          </cell>
          <cell r="D447">
            <v>59.49</v>
          </cell>
        </row>
        <row r="448">
          <cell r="A448">
            <v>7132072522</v>
          </cell>
          <cell r="B448" t="str">
            <v xml:space="preserve">Screw driver Set </v>
          </cell>
          <cell r="C448" t="str">
            <v>Nos.</v>
          </cell>
          <cell r="D448"/>
        </row>
        <row r="449">
          <cell r="A449">
            <v>7132074032</v>
          </cell>
          <cell r="B449" t="str">
            <v>Ring Spanners  (6x7,8x9,10x11,12x13, 14x15,16x17,18x19,20x22x,21x23, 24x27,25x28,30x32)</v>
          </cell>
          <cell r="C449" t="str">
            <v>Set.</v>
          </cell>
          <cell r="D449">
            <v>1483.9</v>
          </cell>
        </row>
        <row r="450">
          <cell r="A450">
            <v>7132074033</v>
          </cell>
          <cell r="B450" t="str">
            <v xml:space="preserve">Tube Spanners </v>
          </cell>
          <cell r="C450" t="str">
            <v>Set.</v>
          </cell>
          <cell r="D450">
            <v>613.24</v>
          </cell>
        </row>
        <row r="451">
          <cell r="A451">
            <v>7132074034</v>
          </cell>
          <cell r="B451" t="str">
            <v>Double end spanner (6x7,8x9,10x11, 12x13,14x15,16x17,18x19,20x22x, 21x23,24x27,25x28,30x32)</v>
          </cell>
          <cell r="C451" t="str">
            <v>Set.</v>
          </cell>
          <cell r="D451">
            <v>701.93</v>
          </cell>
        </row>
        <row r="452">
          <cell r="A452">
            <v>7132074035</v>
          </cell>
          <cell r="B452" t="str">
            <v xml:space="preserve">Adjustable Screw Spanner 12 inches </v>
          </cell>
          <cell r="C452" t="str">
            <v>Nos.</v>
          </cell>
          <cell r="D452">
            <v>455.33</v>
          </cell>
        </row>
        <row r="453">
          <cell r="A453">
            <v>7132074036</v>
          </cell>
          <cell r="B453" t="str">
            <v>Box spanners (of size 32Af, 27A/F, 30 A/F &amp; tommy Bar)</v>
          </cell>
          <cell r="C453" t="str">
            <v>Set.</v>
          </cell>
          <cell r="D453">
            <v>1351.94</v>
          </cell>
        </row>
        <row r="454">
          <cell r="A454">
            <v>7132088614</v>
          </cell>
          <cell r="B454" t="str">
            <v>Pipe Wrench 24 inches size</v>
          </cell>
          <cell r="C454" t="str">
            <v>Nos.</v>
          </cell>
          <cell r="D454">
            <v>1126.9100000000001</v>
          </cell>
        </row>
        <row r="455">
          <cell r="A455">
            <v>7132088615</v>
          </cell>
          <cell r="B455" t="str">
            <v>Pipe Wrench 18 inches size</v>
          </cell>
          <cell r="C455" t="str">
            <v>Nos.</v>
          </cell>
          <cell r="D455">
            <v>618.45000000000005</v>
          </cell>
        </row>
        <row r="456">
          <cell r="A456">
            <v>7132200014</v>
          </cell>
          <cell r="B456" t="str">
            <v>1089 kVAR, 12.1 kV, 3-phase 50 Hz Outdoor type Capacitor bank having step as 363 kVAR + 726 kVAR 12.1 KV. Bank shall be complete with Capacitor units of 121 kVAR at 6.98 KV, including allied material such as suitable size of Aluminium busbars, Pin / Post insulators, Expulsion fuses, Cable Jointing Kit, Nuts &amp; Bolts etc.</v>
          </cell>
          <cell r="C456" t="str">
            <v>Each</v>
          </cell>
          <cell r="D456">
            <v>145733.6</v>
          </cell>
        </row>
        <row r="457">
          <cell r="A457">
            <v>7132200812</v>
          </cell>
          <cell r="B457" t="str">
            <v xml:space="preserve">  5 kVAR</v>
          </cell>
          <cell r="C457" t="str">
            <v>Each</v>
          </cell>
          <cell r="D457">
            <v>1588.65</v>
          </cell>
        </row>
        <row r="458">
          <cell r="A458">
            <v>7132200813</v>
          </cell>
          <cell r="B458" t="str">
            <v>10 kVAR</v>
          </cell>
          <cell r="C458" t="str">
            <v>Each</v>
          </cell>
          <cell r="D458">
            <v>3176.3</v>
          </cell>
        </row>
        <row r="459">
          <cell r="A459">
            <v>7132200814</v>
          </cell>
          <cell r="B459" t="str">
            <v>12 kVAR</v>
          </cell>
          <cell r="C459" t="str">
            <v>Each</v>
          </cell>
          <cell r="D459">
            <v>3816.53</v>
          </cell>
        </row>
        <row r="460">
          <cell r="A460">
            <v>7132200815</v>
          </cell>
          <cell r="B460" t="str">
            <v>20 kVAR</v>
          </cell>
          <cell r="C460" t="str">
            <v>Each</v>
          </cell>
          <cell r="D460">
            <v>6333.71</v>
          </cell>
        </row>
        <row r="461">
          <cell r="A461">
            <v>7132200826</v>
          </cell>
          <cell r="B461" t="str">
            <v>1815 kVAR 12.1 kV 3-phase 50 Hz Outdoor type Capacitor bank having step as 363 kvar+726 kvar+726 Kvar 12.1 kv Bank shall be complete with capacitor units of 121 kVAr at 6.98 kV including allied materials such as suitable size of aluminium busbars, pin/post insulators, expulsion fuses, cable jointing kit, nuts &amp; bolts etc.</v>
          </cell>
          <cell r="C461" t="str">
            <v>Each</v>
          </cell>
          <cell r="D461">
            <v>192706.3</v>
          </cell>
        </row>
        <row r="462">
          <cell r="A462">
            <v>7132210007</v>
          </cell>
          <cell r="B462" t="str">
            <v xml:space="preserve">16 kVA (4 Star) Aluminium Wound </v>
          </cell>
          <cell r="C462" t="str">
            <v>Each</v>
          </cell>
          <cell r="D462"/>
        </row>
        <row r="463">
          <cell r="A463">
            <v>7132210008</v>
          </cell>
          <cell r="B463" t="str">
            <v xml:space="preserve">25 kVA (4 Star) Aluminium Wound </v>
          </cell>
          <cell r="C463" t="str">
            <v>Each</v>
          </cell>
          <cell r="D463"/>
        </row>
        <row r="464">
          <cell r="A464">
            <v>7132210009</v>
          </cell>
          <cell r="B464" t="str">
            <v xml:space="preserve">63 kVA (4 Star) Aluminium Wound </v>
          </cell>
          <cell r="C464" t="str">
            <v>Each</v>
          </cell>
          <cell r="D464"/>
        </row>
        <row r="465">
          <cell r="A465">
            <v>7132210010</v>
          </cell>
          <cell r="B465" t="str">
            <v xml:space="preserve">100 kVA (4 Star) Aluminium Wound </v>
          </cell>
          <cell r="C465" t="str">
            <v>Each</v>
          </cell>
          <cell r="D465"/>
        </row>
        <row r="466">
          <cell r="A466">
            <v>7132210011</v>
          </cell>
          <cell r="B466" t="str">
            <v xml:space="preserve">200 kVA (4 Star) Aluminium Wound </v>
          </cell>
          <cell r="C466" t="str">
            <v>Each</v>
          </cell>
          <cell r="D466"/>
        </row>
        <row r="467">
          <cell r="A467">
            <v>7132210012</v>
          </cell>
          <cell r="B467" t="str">
            <v>315 kVA (CEA Design) Copper wound ISI Marked, 11/0.433 kV Distribution Transformer having energy efficiency level '2'</v>
          </cell>
          <cell r="C467" t="str">
            <v>Each</v>
          </cell>
          <cell r="D467"/>
        </row>
        <row r="468">
          <cell r="A468">
            <v>7132210015</v>
          </cell>
          <cell r="B468" t="str">
            <v>500 kVA [CEA Design] Copper Wound ISI Marked, 11/0.433 kV Distribution Transformer having energy efficiency level '2'</v>
          </cell>
          <cell r="C468" t="str">
            <v>Each</v>
          </cell>
          <cell r="D468"/>
        </row>
        <row r="469">
          <cell r="A469">
            <v>7132210106</v>
          </cell>
          <cell r="B469" t="str">
            <v>0.2% Reactor suitable for 363 kVAR step</v>
          </cell>
          <cell r="C469" t="str">
            <v>Set</v>
          </cell>
          <cell r="D469">
            <v>7076.99</v>
          </cell>
        </row>
        <row r="470">
          <cell r="A470">
            <v>7132210108</v>
          </cell>
          <cell r="B470" t="str">
            <v>0.2% Reactor suitable for 726 kVAR step</v>
          </cell>
          <cell r="C470" t="str">
            <v>Set</v>
          </cell>
          <cell r="D470">
            <v>8639.7199999999993</v>
          </cell>
        </row>
        <row r="471">
          <cell r="A471">
            <v>7132210215</v>
          </cell>
          <cell r="B471" t="str">
            <v>50 kVA (Copper winding)</v>
          </cell>
          <cell r="C471" t="str">
            <v>Each</v>
          </cell>
          <cell r="D471">
            <v>109974.67</v>
          </cell>
        </row>
        <row r="472">
          <cell r="A472">
            <v>7132220091</v>
          </cell>
          <cell r="B472" t="str">
            <v>Power Transformer 1600 kVA</v>
          </cell>
          <cell r="C472" t="str">
            <v>Each</v>
          </cell>
          <cell r="D472">
            <v>773589.21</v>
          </cell>
        </row>
        <row r="473">
          <cell r="A473">
            <v>7132220095</v>
          </cell>
          <cell r="B473" t="str">
            <v xml:space="preserve">Power Transformer 3150 kVA </v>
          </cell>
          <cell r="C473" t="str">
            <v>Each</v>
          </cell>
          <cell r="D473">
            <v>2297780.3199999998</v>
          </cell>
        </row>
        <row r="474">
          <cell r="A474">
            <v>7132220097</v>
          </cell>
          <cell r="B474" t="str">
            <v xml:space="preserve">Power Transformer 5000 kVA </v>
          </cell>
          <cell r="C474" t="str">
            <v>Each</v>
          </cell>
          <cell r="D474">
            <v>3245018.22</v>
          </cell>
        </row>
        <row r="475">
          <cell r="A475">
            <v>7132230015</v>
          </cell>
          <cell r="B475" t="str">
            <v>Indoor Type 33 kV Metering Cubical CTPT Unit 100 /5A</v>
          </cell>
          <cell r="C475" t="str">
            <v>Each</v>
          </cell>
          <cell r="D475">
            <v>228920</v>
          </cell>
        </row>
        <row r="476">
          <cell r="A476">
            <v>7132230016</v>
          </cell>
          <cell r="B476" t="str">
            <v>L.T.C.T. 100/5 Amps.</v>
          </cell>
          <cell r="C476" t="str">
            <v>Each</v>
          </cell>
          <cell r="D476">
            <v>351.55</v>
          </cell>
        </row>
        <row r="477">
          <cell r="A477">
            <v>7132230017</v>
          </cell>
          <cell r="B477" t="str">
            <v>Indoor Type 33 kV Metering Cubical CTPT Unit 50/5 A</v>
          </cell>
          <cell r="C477" t="str">
            <v>Each</v>
          </cell>
          <cell r="D477">
            <v>211286.82</v>
          </cell>
        </row>
        <row r="478">
          <cell r="A478">
            <v>7132230019</v>
          </cell>
          <cell r="B478" t="str">
            <v>L.T.C.T. 200/5 Amps.</v>
          </cell>
          <cell r="C478" t="str">
            <v>Each</v>
          </cell>
          <cell r="D478">
            <v>351.55</v>
          </cell>
        </row>
        <row r="479">
          <cell r="A479">
            <v>7132230021</v>
          </cell>
          <cell r="B479" t="str">
            <v>L.T.C.T. 300/5 Amps.</v>
          </cell>
          <cell r="C479" t="str">
            <v>Each</v>
          </cell>
          <cell r="D479">
            <v>281.47000000000003</v>
          </cell>
        </row>
        <row r="480">
          <cell r="A480">
            <v>7132230024</v>
          </cell>
          <cell r="B480" t="str">
            <v>L.T.C.T. 500/5 Amps.</v>
          </cell>
          <cell r="C480" t="str">
            <v>Each</v>
          </cell>
          <cell r="D480">
            <v>281.47000000000003</v>
          </cell>
        </row>
        <row r="481">
          <cell r="A481">
            <v>7132230039</v>
          </cell>
          <cell r="B481" t="str">
            <v>220 kV C.T. 800-400/1-1A</v>
          </cell>
          <cell r="C481" t="str">
            <v>No.</v>
          </cell>
          <cell r="D481">
            <v>472634.84</v>
          </cell>
        </row>
        <row r="482">
          <cell r="A482">
            <v>7132230043</v>
          </cell>
          <cell r="B482" t="str">
            <v xml:space="preserve">33 kV CT's (400-200/5) Amps. Oil filled </v>
          </cell>
          <cell r="C482" t="str">
            <v>Each</v>
          </cell>
          <cell r="D482">
            <v>18368.61</v>
          </cell>
        </row>
        <row r="483">
          <cell r="A483">
            <v>7132230065</v>
          </cell>
          <cell r="B483" t="str">
            <v>132 kV C.T. 600-300/1-1A</v>
          </cell>
          <cell r="C483" t="str">
            <v>No.</v>
          </cell>
          <cell r="D483">
            <v>316874.42</v>
          </cell>
        </row>
        <row r="484">
          <cell r="A484">
            <v>7132230075</v>
          </cell>
          <cell r="B484" t="str">
            <v>132 kV C.T. 150-75/1-1A</v>
          </cell>
          <cell r="C484" t="str">
            <v>No.</v>
          </cell>
          <cell r="D484">
            <v>361745.08</v>
          </cell>
        </row>
        <row r="485">
          <cell r="A485">
            <v>7132230076</v>
          </cell>
          <cell r="B485" t="str">
            <v>220 kV C.T. 150-75/1-1A</v>
          </cell>
          <cell r="C485" t="str">
            <v>No.</v>
          </cell>
          <cell r="D485">
            <v>796940.75</v>
          </cell>
        </row>
        <row r="486">
          <cell r="A486">
            <v>7132230077</v>
          </cell>
          <cell r="B486" t="str">
            <v>220 kV C.T. 300-150/1-1A</v>
          </cell>
          <cell r="C486" t="str">
            <v>No.</v>
          </cell>
          <cell r="D486">
            <v>521580.74</v>
          </cell>
        </row>
        <row r="487">
          <cell r="A487">
            <v>7132230078</v>
          </cell>
          <cell r="B487" t="str">
            <v>220 kV C.T. 600-300/1-1A</v>
          </cell>
          <cell r="C487" t="str">
            <v>No.</v>
          </cell>
          <cell r="D487">
            <v>482507.47</v>
          </cell>
        </row>
        <row r="488">
          <cell r="A488">
            <v>7132230088</v>
          </cell>
          <cell r="B488" t="str">
            <v>11 kV CTPT Unit 400-200/5 A</v>
          </cell>
          <cell r="C488" t="str">
            <v>Each</v>
          </cell>
          <cell r="D488">
            <v>33313.629999999997</v>
          </cell>
        </row>
        <row r="489">
          <cell r="A489">
            <v>7132230089</v>
          </cell>
          <cell r="B489" t="str">
            <v>33 kV CTPT Unit 300-150/5 A</v>
          </cell>
          <cell r="C489" t="str">
            <v>Each</v>
          </cell>
          <cell r="D489">
            <v>71005.77</v>
          </cell>
        </row>
        <row r="490">
          <cell r="A490">
            <v>7132230185</v>
          </cell>
          <cell r="B490" t="str">
            <v>11 kV C.T. 200-100/5 Amps.</v>
          </cell>
          <cell r="C490" t="str">
            <v>Each</v>
          </cell>
          <cell r="D490">
            <v>13230.25</v>
          </cell>
        </row>
        <row r="491">
          <cell r="A491">
            <v>7132230188</v>
          </cell>
          <cell r="B491" t="str">
            <v>11 kV C.T. 300-150/5 Amps.</v>
          </cell>
          <cell r="C491" t="str">
            <v>Each</v>
          </cell>
          <cell r="D491">
            <v>12874.05</v>
          </cell>
        </row>
        <row r="492">
          <cell r="A492">
            <v>7132230263</v>
          </cell>
          <cell r="B492" t="str">
            <v>33 kV CT's (300-150/5) Amps oil filled</v>
          </cell>
          <cell r="C492" t="str">
            <v>Each</v>
          </cell>
          <cell r="D492">
            <v>22405.16</v>
          </cell>
        </row>
        <row r="493">
          <cell r="A493">
            <v>7132230265</v>
          </cell>
          <cell r="B493" t="str">
            <v>33 kV CT's (200-100/5-5) Amps oil filled</v>
          </cell>
          <cell r="C493" t="str">
            <v>Each</v>
          </cell>
          <cell r="D493">
            <v>18853.39</v>
          </cell>
        </row>
        <row r="494">
          <cell r="A494">
            <v>7132230304</v>
          </cell>
          <cell r="B494" t="str">
            <v>33 kV CT's  (100-50/5) Amps. oil filled</v>
          </cell>
          <cell r="C494" t="str">
            <v>Each</v>
          </cell>
          <cell r="D494"/>
        </row>
        <row r="495">
          <cell r="A495">
            <v>7132230330</v>
          </cell>
          <cell r="B495" t="str">
            <v>132 kV C.T. 100-50/1-1A</v>
          </cell>
          <cell r="C495" t="str">
            <v>No.</v>
          </cell>
          <cell r="D495">
            <v>364009.16</v>
          </cell>
        </row>
        <row r="496">
          <cell r="A496">
            <v>7132230332</v>
          </cell>
          <cell r="B496" t="str">
            <v>132 kV C.T. 200-100/1-1A</v>
          </cell>
          <cell r="C496" t="str">
            <v>No.</v>
          </cell>
          <cell r="D496">
            <v>338761.65</v>
          </cell>
        </row>
        <row r="497">
          <cell r="A497">
            <v>7132230336</v>
          </cell>
          <cell r="B497" t="str">
            <v>132 kV C.T. 300-150/1-1A</v>
          </cell>
          <cell r="C497" t="str">
            <v>No.</v>
          </cell>
          <cell r="D497">
            <v>290014.88</v>
          </cell>
        </row>
        <row r="498">
          <cell r="A498">
            <v>7132230394</v>
          </cell>
          <cell r="B498" t="str">
            <v>11 kV CTPT Unit 7.5/5 A</v>
          </cell>
          <cell r="C498" t="str">
            <v>Each</v>
          </cell>
          <cell r="D498"/>
        </row>
        <row r="499">
          <cell r="A499">
            <v>7132230395</v>
          </cell>
          <cell r="B499" t="str">
            <v>11 kV CTPT Unit 10/5 A</v>
          </cell>
          <cell r="C499" t="str">
            <v>Each</v>
          </cell>
          <cell r="D499">
            <v>30932.5</v>
          </cell>
        </row>
        <row r="500">
          <cell r="A500">
            <v>7132230396</v>
          </cell>
          <cell r="B500" t="str">
            <v>11 kV CTPT Unit 15/5 A</v>
          </cell>
          <cell r="C500" t="str">
            <v>Each</v>
          </cell>
          <cell r="D500"/>
        </row>
        <row r="501">
          <cell r="A501">
            <v>7132230399</v>
          </cell>
          <cell r="B501" t="str">
            <v>11 kV CTPT Unit 300-150/5 A</v>
          </cell>
          <cell r="C501" t="str">
            <v>Each</v>
          </cell>
          <cell r="D501">
            <v>33310.629999999997</v>
          </cell>
        </row>
        <row r="502">
          <cell r="A502">
            <v>7132230401</v>
          </cell>
          <cell r="B502" t="str">
            <v>11 kV CTPT Unit 25/5 A</v>
          </cell>
          <cell r="C502" t="str">
            <v>Each</v>
          </cell>
          <cell r="D502">
            <v>30015.66</v>
          </cell>
        </row>
        <row r="503">
          <cell r="A503">
            <v>7132230406</v>
          </cell>
          <cell r="B503" t="str">
            <v>11 kV CTPT Unit 75/5 A</v>
          </cell>
          <cell r="C503" t="str">
            <v>Each</v>
          </cell>
          <cell r="D503"/>
        </row>
        <row r="504">
          <cell r="A504">
            <v>7132230412</v>
          </cell>
          <cell r="B504" t="str">
            <v>11 kV CTPT Unit 200-100/5 A</v>
          </cell>
          <cell r="C504" t="str">
            <v>Each</v>
          </cell>
          <cell r="D504">
            <v>32939.360000000001</v>
          </cell>
        </row>
        <row r="505">
          <cell r="A505">
            <v>7132230414</v>
          </cell>
          <cell r="B505" t="str">
            <v>11 kV CTPT Unit 50/5 A</v>
          </cell>
          <cell r="C505" t="str">
            <v>Each</v>
          </cell>
          <cell r="D505">
            <v>33978.04</v>
          </cell>
        </row>
        <row r="506">
          <cell r="A506">
            <v>7132230418</v>
          </cell>
          <cell r="B506" t="str">
            <v>33 kV CTPT Unit 20/5 A</v>
          </cell>
          <cell r="C506" t="str">
            <v>Each</v>
          </cell>
          <cell r="D506">
            <v>59115.16</v>
          </cell>
        </row>
        <row r="507">
          <cell r="A507">
            <v>7132230427</v>
          </cell>
          <cell r="B507" t="str">
            <v>33 kV CTPT Unit 200-100/5 A</v>
          </cell>
          <cell r="C507" t="str">
            <v>Each</v>
          </cell>
          <cell r="D507">
            <v>68290.62</v>
          </cell>
        </row>
        <row r="508">
          <cell r="A508">
            <v>7132230447</v>
          </cell>
          <cell r="B508" t="str">
            <v>33 kV CTPT Unit 5/5 A</v>
          </cell>
          <cell r="C508" t="str">
            <v>Each</v>
          </cell>
          <cell r="D508"/>
        </row>
        <row r="509">
          <cell r="A509">
            <v>7132230448</v>
          </cell>
          <cell r="B509" t="str">
            <v>33 kV CTPT Unit 10/5 A</v>
          </cell>
          <cell r="C509" t="str">
            <v>Each</v>
          </cell>
          <cell r="D509">
            <v>61152.32</v>
          </cell>
        </row>
        <row r="510">
          <cell r="A510">
            <v>7132230449</v>
          </cell>
          <cell r="B510" t="str">
            <v>33 kV CTPT Unit 30/5 A</v>
          </cell>
          <cell r="C510" t="str">
            <v>Each</v>
          </cell>
          <cell r="D510"/>
        </row>
        <row r="511">
          <cell r="A511">
            <v>7132230450</v>
          </cell>
          <cell r="B511" t="str">
            <v>33 kV CTPT Unit 50/5 A</v>
          </cell>
          <cell r="C511" t="str">
            <v>Each</v>
          </cell>
          <cell r="D511">
            <v>58215.94</v>
          </cell>
        </row>
        <row r="512">
          <cell r="A512">
            <v>7132230453</v>
          </cell>
          <cell r="B512" t="str">
            <v>33 kV CTPT Unit 100 /5A</v>
          </cell>
          <cell r="C512" t="str">
            <v>Each</v>
          </cell>
          <cell r="D512">
            <v>52421.38</v>
          </cell>
        </row>
        <row r="513">
          <cell r="A513">
            <v>7132230455</v>
          </cell>
          <cell r="B513" t="str">
            <v>33 kV CTPT Unit 200/5A</v>
          </cell>
          <cell r="C513" t="str">
            <v>Each</v>
          </cell>
          <cell r="D513">
            <v>52421.38</v>
          </cell>
        </row>
        <row r="514">
          <cell r="A514">
            <v>7132230457</v>
          </cell>
          <cell r="B514" t="str">
            <v>33 kV CTPT Unit 400-200/5 A</v>
          </cell>
          <cell r="C514" t="str">
            <v>Each</v>
          </cell>
          <cell r="D514">
            <v>69938.03</v>
          </cell>
        </row>
        <row r="515">
          <cell r="A515">
            <v>7132230471</v>
          </cell>
          <cell r="B515" t="str">
            <v xml:space="preserve">11 kV 3 PH Residual Voltage Transformer </v>
          </cell>
          <cell r="C515" t="str">
            <v>Each</v>
          </cell>
          <cell r="D515">
            <v>34355.9</v>
          </cell>
        </row>
        <row r="516">
          <cell r="A516">
            <v>7132230473</v>
          </cell>
          <cell r="B516" t="str">
            <v>11 kV PT Station Type</v>
          </cell>
          <cell r="C516" t="str">
            <v>No.</v>
          </cell>
          <cell r="D516"/>
        </row>
        <row r="517">
          <cell r="A517">
            <v>7132230056</v>
          </cell>
          <cell r="B517" t="str">
            <v>11 kV Single Phase PT's (Oil filled)</v>
          </cell>
          <cell r="C517" t="str">
            <v>Each</v>
          </cell>
          <cell r="D517">
            <v>9887.1299999999992</v>
          </cell>
        </row>
        <row r="518">
          <cell r="A518">
            <v>7132230057</v>
          </cell>
          <cell r="B518" t="str">
            <v>33 kV Single Phase PT's (Oil filled)</v>
          </cell>
          <cell r="C518" t="str">
            <v>Each</v>
          </cell>
          <cell r="D518">
            <v>15866.47</v>
          </cell>
        </row>
        <row r="519">
          <cell r="A519">
            <v>7132230501</v>
          </cell>
          <cell r="B519" t="str">
            <v>132 kV P.T.</v>
          </cell>
          <cell r="C519" t="str">
            <v>No.</v>
          </cell>
          <cell r="D519">
            <v>250458.14</v>
          </cell>
        </row>
        <row r="520">
          <cell r="A520">
            <v>7132230511</v>
          </cell>
          <cell r="B520" t="str">
            <v>220 kV P.T.</v>
          </cell>
          <cell r="C520" t="str">
            <v>No.</v>
          </cell>
          <cell r="D520">
            <v>510317.7</v>
          </cell>
        </row>
        <row r="521">
          <cell r="A521">
            <v>7132401672</v>
          </cell>
          <cell r="B521" t="str">
            <v>Small Steel Almirah 50''</v>
          </cell>
          <cell r="C521" t="str">
            <v>No.</v>
          </cell>
          <cell r="D521">
            <v>5300</v>
          </cell>
        </row>
        <row r="522">
          <cell r="A522">
            <v>7132404015</v>
          </cell>
          <cell r="B522" t="str">
            <v>Safety belts</v>
          </cell>
          <cell r="C522" t="str">
            <v>Nos.</v>
          </cell>
          <cell r="D522">
            <v>637</v>
          </cell>
        </row>
        <row r="523">
          <cell r="A523">
            <v>7132404016</v>
          </cell>
          <cell r="B523" t="str">
            <v>Safety helmets</v>
          </cell>
          <cell r="C523" t="str">
            <v>Nos.</v>
          </cell>
          <cell r="D523">
            <v>148.4</v>
          </cell>
        </row>
        <row r="524">
          <cell r="A524">
            <v>7132404366</v>
          </cell>
          <cell r="B524" t="str">
            <v xml:space="preserve">Battery </v>
          </cell>
          <cell r="C524" t="str">
            <v>No.</v>
          </cell>
          <cell r="D524">
            <v>54676.09</v>
          </cell>
        </row>
        <row r="525">
          <cell r="A525">
            <v>7132406022</v>
          </cell>
          <cell r="B525" t="str">
            <v>T.W. Meter Board, 300x300x75 mm, coated with varnish/SMC board</v>
          </cell>
          <cell r="C525" t="str">
            <v>Nos.</v>
          </cell>
          <cell r="D525">
            <v>156.5</v>
          </cell>
        </row>
        <row r="526">
          <cell r="A526">
            <v>7132406420</v>
          </cell>
          <cell r="B526" t="str">
            <v>Meter Box (GI Plain Sheet) for 3 Phase LT CT operated meter</v>
          </cell>
          <cell r="C526" t="str">
            <v>Each</v>
          </cell>
          <cell r="D526">
            <v>2743.09</v>
          </cell>
        </row>
        <row r="527">
          <cell r="A527">
            <v>7132406793</v>
          </cell>
          <cell r="B527" t="str">
            <v>Pilfer proof SMC/FRPP/PPO LTCT meter box</v>
          </cell>
          <cell r="C527" t="str">
            <v>Each</v>
          </cell>
          <cell r="D527">
            <v>3463.75</v>
          </cell>
        </row>
        <row r="528">
          <cell r="A528">
            <v>7132406795</v>
          </cell>
          <cell r="B528" t="str">
            <v>Pilfer proof SMC/FRPP/PPO LTCT meter box with LTCT 100/5A</v>
          </cell>
          <cell r="C528" t="str">
            <v>Each</v>
          </cell>
          <cell r="D528">
            <v>4073.36</v>
          </cell>
        </row>
        <row r="529">
          <cell r="A529">
            <v>7132406794</v>
          </cell>
          <cell r="B529" t="str">
            <v>Pilfer proof SMC meter box for LTCT meter box with LTCT 300/5A</v>
          </cell>
          <cell r="C529" t="str">
            <v>Each</v>
          </cell>
          <cell r="D529">
            <v>3719.36</v>
          </cell>
        </row>
        <row r="530">
          <cell r="A530">
            <v>7132406425</v>
          </cell>
          <cell r="B530" t="str">
            <v>Universal Meter Box for HT meters.</v>
          </cell>
          <cell r="C530" t="str">
            <v>Each</v>
          </cell>
          <cell r="D530">
            <v>3232.14</v>
          </cell>
        </row>
        <row r="531">
          <cell r="A531">
            <v>7132406721</v>
          </cell>
          <cell r="B531" t="str">
            <v>CT operated electronic static meters with DLMS.</v>
          </cell>
          <cell r="C531" t="str">
            <v>Each</v>
          </cell>
          <cell r="D531">
            <v>5375.44</v>
          </cell>
        </row>
        <row r="532">
          <cell r="A532">
            <v>7132409830</v>
          </cell>
          <cell r="B532" t="str">
            <v xml:space="preserve">Office Chair cane seat &amp; back with full arms rest </v>
          </cell>
          <cell r="C532" t="str">
            <v>No.</v>
          </cell>
          <cell r="D532">
            <v>4012</v>
          </cell>
        </row>
        <row r="533">
          <cell r="A533">
            <v>7132411894</v>
          </cell>
          <cell r="B533" t="str">
            <v>Rubber Hand gloves 15 kV (Seamless)</v>
          </cell>
          <cell r="C533" t="str">
            <v>Pair</v>
          </cell>
          <cell r="D533">
            <v>562.41</v>
          </cell>
        </row>
        <row r="534">
          <cell r="A534">
            <v>7132421002</v>
          </cell>
          <cell r="B534" t="str">
            <v xml:space="preserve">Fire fighting equipments CO2 fire extinguisher of 2 Kg Capacity)  </v>
          </cell>
          <cell r="C534" t="str">
            <v>No</v>
          </cell>
          <cell r="D534">
            <v>5990.38</v>
          </cell>
        </row>
        <row r="535">
          <cell r="A535">
            <v>7132427634</v>
          </cell>
          <cell r="B535" t="str">
            <v>Rain Coats with Hoods</v>
          </cell>
          <cell r="C535" t="str">
            <v>Nos.</v>
          </cell>
          <cell r="D535">
            <v>723.24</v>
          </cell>
        </row>
        <row r="536">
          <cell r="A536">
            <v>7132427635</v>
          </cell>
          <cell r="B536" t="str">
            <v>Gum Boots</v>
          </cell>
          <cell r="C536" t="str">
            <v>Nos.</v>
          </cell>
          <cell r="D536">
            <v>520.32000000000005</v>
          </cell>
        </row>
        <row r="537">
          <cell r="A537">
            <v>7132438002</v>
          </cell>
          <cell r="B537" t="str">
            <v>Silica gel</v>
          </cell>
          <cell r="C537" t="str">
            <v>Kg</v>
          </cell>
          <cell r="D537">
            <v>188.56</v>
          </cell>
        </row>
        <row r="538">
          <cell r="A538">
            <v>7132444005</v>
          </cell>
          <cell r="B538" t="str">
            <v>Poly Carbonate seals for meter</v>
          </cell>
          <cell r="C538" t="str">
            <v>Each</v>
          </cell>
          <cell r="D538">
            <v>5.29</v>
          </cell>
        </row>
        <row r="539">
          <cell r="A539">
            <v>7132444007</v>
          </cell>
          <cell r="B539" t="str">
            <v>Grounding Sticks (Galvanised Earthing Rods 25 mm, 3 Mtr. long)</v>
          </cell>
          <cell r="C539" t="str">
            <v>Set.</v>
          </cell>
          <cell r="D539">
            <v>994.63</v>
          </cell>
        </row>
        <row r="540">
          <cell r="A540">
            <v>7132448003</v>
          </cell>
          <cell r="B540" t="str">
            <v xml:space="preserve">Electrically insulated 11 kV mats infront of electrical control panel </v>
          </cell>
          <cell r="C540" t="str">
            <v>No</v>
          </cell>
          <cell r="D540">
            <v>4616.8</v>
          </cell>
        </row>
        <row r="541">
          <cell r="A541">
            <v>7132455002</v>
          </cell>
          <cell r="B541" t="str">
            <v>T.W. plate 300x300x25 mm with 20 mm dia holes at the corners and coated with two coats of varnish on one side/SMC board</v>
          </cell>
          <cell r="C541" t="str">
            <v>Nos.</v>
          </cell>
          <cell r="D541">
            <v>377.75</v>
          </cell>
        </row>
        <row r="542">
          <cell r="A542">
            <v>7132457798</v>
          </cell>
          <cell r="B542" t="str">
            <v xml:space="preserve">Transformer Oil In Barrel </v>
          </cell>
          <cell r="C542" t="str">
            <v>KL</v>
          </cell>
          <cell r="D542">
            <v>61193.38</v>
          </cell>
        </row>
        <row r="543">
          <cell r="A543">
            <v>7132457798</v>
          </cell>
          <cell r="B543" t="str">
            <v xml:space="preserve">Transformer Oil In Tanker </v>
          </cell>
          <cell r="C543" t="str">
            <v>KL</v>
          </cell>
          <cell r="D543">
            <v>69512.38</v>
          </cell>
        </row>
        <row r="544">
          <cell r="A544">
            <v>7132459005</v>
          </cell>
          <cell r="B544" t="str">
            <v>Poly Carbonate seal double anker type</v>
          </cell>
          <cell r="C544" t="str">
            <v>Each</v>
          </cell>
          <cell r="D544">
            <v>5.94</v>
          </cell>
        </row>
        <row r="545">
          <cell r="A545">
            <v>7132461004</v>
          </cell>
          <cell r="B545" t="str">
            <v>HDPE Pipe 200 mm ID; 240 mm OD</v>
          </cell>
          <cell r="C545" t="str">
            <v>Mtr.</v>
          </cell>
          <cell r="D545">
            <v>1084.6400000000001</v>
          </cell>
        </row>
        <row r="546">
          <cell r="A546">
            <v>7132461005</v>
          </cell>
          <cell r="B546" t="str">
            <v>Jointing arrangement of HDPE Pipe</v>
          </cell>
          <cell r="C546" t="str">
            <v>Nos.</v>
          </cell>
          <cell r="D546">
            <v>443.3</v>
          </cell>
        </row>
        <row r="547">
          <cell r="A547">
            <v>7132468558</v>
          </cell>
          <cell r="B547" t="str">
            <v>Battery charger</v>
          </cell>
          <cell r="C547" t="str">
            <v>Each</v>
          </cell>
          <cell r="D547">
            <v>10667.34</v>
          </cell>
        </row>
        <row r="548">
          <cell r="A548">
            <v>7132475019</v>
          </cell>
          <cell r="B548" t="str">
            <v>Files of sizes</v>
          </cell>
          <cell r="C548" t="str">
            <v>Set.</v>
          </cell>
          <cell r="D548">
            <v>358.99</v>
          </cell>
        </row>
        <row r="549">
          <cell r="A549">
            <v>7132475019</v>
          </cell>
          <cell r="B549" t="str">
            <v>Black Cambric tape 25 mm wide 7 mm thick and in rolls of 50 Mtr.</v>
          </cell>
          <cell r="C549" t="str">
            <v>Roll</v>
          </cell>
          <cell r="D549">
            <v>133.12</v>
          </cell>
        </row>
        <row r="550">
          <cell r="A550">
            <v>7132476007</v>
          </cell>
          <cell r="B550" t="str">
            <v>PVC lnsulation Tapes 19 mm wide and in rolls of 10 Mtrs</v>
          </cell>
          <cell r="C550" t="str">
            <v>Roll</v>
          </cell>
          <cell r="D550">
            <v>17.77</v>
          </cell>
        </row>
        <row r="551">
          <cell r="A551">
            <v>7132476008</v>
          </cell>
          <cell r="B551" t="str">
            <v>Cotton Tapes 19 mm wide and in rolls of 50 Mtrs</v>
          </cell>
          <cell r="C551" t="str">
            <v>Roll</v>
          </cell>
          <cell r="D551">
            <v>72.150000000000006</v>
          </cell>
        </row>
        <row r="552">
          <cell r="A552">
            <v>7132478004</v>
          </cell>
          <cell r="B552" t="str">
            <v>Tong tester Digital (1000 A, 500 V) with associated accessories</v>
          </cell>
          <cell r="C552" t="str">
            <v>Nos.</v>
          </cell>
          <cell r="D552">
            <v>1688.53</v>
          </cell>
        </row>
        <row r="553">
          <cell r="A553">
            <v>7132478011</v>
          </cell>
          <cell r="B553" t="str">
            <v>Hand Torch 5 cell</v>
          </cell>
          <cell r="C553" t="str">
            <v>Nos.</v>
          </cell>
          <cell r="D553">
            <v>607.74</v>
          </cell>
        </row>
        <row r="554">
          <cell r="A554">
            <v>7132478012</v>
          </cell>
          <cell r="B554" t="str">
            <v>Hand Torch 3 cell</v>
          </cell>
          <cell r="C554" t="str">
            <v>Nos.</v>
          </cell>
          <cell r="D554">
            <v>398.45</v>
          </cell>
        </row>
        <row r="555">
          <cell r="A555">
            <v>7132478012</v>
          </cell>
          <cell r="B555" t="str">
            <v>Cotton Waste</v>
          </cell>
          <cell r="C555" t="str">
            <v>Kg</v>
          </cell>
          <cell r="D555">
            <v>63.87</v>
          </cell>
        </row>
        <row r="556">
          <cell r="A556">
            <v>7132490006</v>
          </cell>
          <cell r="B556" t="str">
            <v xml:space="preserve">Fire fighting equipments (dry chemical powder type 5 Kg capacity) </v>
          </cell>
          <cell r="C556" t="str">
            <v>No</v>
          </cell>
          <cell r="D556">
            <v>5357.02</v>
          </cell>
        </row>
        <row r="557">
          <cell r="A557">
            <v>7132490052</v>
          </cell>
          <cell r="B557" t="str">
            <v>Monoplast</v>
          </cell>
          <cell r="C557" t="str">
            <v>Kg</v>
          </cell>
          <cell r="D557">
            <v>59.73</v>
          </cell>
        </row>
        <row r="558">
          <cell r="A558">
            <v>7132490053</v>
          </cell>
          <cell r="B558" t="str">
            <v>Bitumen compound</v>
          </cell>
          <cell r="C558" t="str">
            <v>Kg</v>
          </cell>
          <cell r="D558">
            <v>107.52</v>
          </cell>
        </row>
        <row r="559">
          <cell r="A559">
            <v>7132498006</v>
          </cell>
          <cell r="B559" t="str">
            <v>River sand</v>
          </cell>
          <cell r="C559" t="str">
            <v>Cmt</v>
          </cell>
          <cell r="D559">
            <v>892.5</v>
          </cell>
        </row>
        <row r="560">
          <cell r="A560">
            <v>7130310027</v>
          </cell>
          <cell r="B560" t="str">
            <v>11 kV Covered Conductor 50 Sqmm XLPE insulation</v>
          </cell>
          <cell r="C560" t="str">
            <v>Mtr.</v>
          </cell>
          <cell r="D560">
            <v>359.9</v>
          </cell>
        </row>
        <row r="561">
          <cell r="A561">
            <v>7130310029</v>
          </cell>
          <cell r="B561" t="str">
            <v>11 kV Covered Conductor 70 Sqmm XLPE insulation</v>
          </cell>
          <cell r="C561" t="str">
            <v>Mtr.</v>
          </cell>
          <cell r="D561">
            <v>402.38</v>
          </cell>
        </row>
        <row r="562">
          <cell r="A562">
            <v>7130310043</v>
          </cell>
          <cell r="B562" t="str">
            <v>11 kV Covered Conductor 99 Sqmm XLPE insulation</v>
          </cell>
          <cell r="C562" t="str">
            <v>Mtr.</v>
          </cell>
          <cell r="D562">
            <v>444.86</v>
          </cell>
        </row>
        <row r="563">
          <cell r="A563">
            <v>7130310047</v>
          </cell>
          <cell r="B563" t="str">
            <v>33 kV Covered Conductor 157 Sqmm XLPE insulation</v>
          </cell>
          <cell r="C563" t="str">
            <v>Mtr.</v>
          </cell>
          <cell r="D563">
            <v>667.88</v>
          </cell>
        </row>
        <row r="564">
          <cell r="A564">
            <v>7130310048</v>
          </cell>
          <cell r="B564" t="str">
            <v>33 kV Covered Conductor 241 Sqmm XLPE insulation</v>
          </cell>
          <cell r="C564" t="str">
            <v>Mtr.</v>
          </cell>
          <cell r="D564">
            <v>795.32</v>
          </cell>
        </row>
        <row r="565">
          <cell r="A565">
            <v>7130310045</v>
          </cell>
          <cell r="B565" t="str">
            <v>33 kV Covered Conductor 70 Sqmm XLPE insulation</v>
          </cell>
          <cell r="C565" t="str">
            <v>Mtr.</v>
          </cell>
          <cell r="D565">
            <v>494.42</v>
          </cell>
        </row>
        <row r="566">
          <cell r="A566">
            <v>7130310046</v>
          </cell>
          <cell r="B566" t="str">
            <v>33 kV Covered Conductor 99 Sqmm XLPE insulation</v>
          </cell>
          <cell r="C566" t="str">
            <v>Mtr.</v>
          </cell>
          <cell r="D566">
            <v>540.44000000000005</v>
          </cell>
        </row>
        <row r="567">
          <cell r="A567">
            <v>7130310025</v>
          </cell>
          <cell r="B567" t="str">
            <v>16 sq.mm Single Core PVC Sheathed Unarmoured Cables</v>
          </cell>
          <cell r="C567" t="str">
            <v>Km</v>
          </cell>
          <cell r="D567">
            <v>12654.12</v>
          </cell>
        </row>
        <row r="568">
          <cell r="A568">
            <v>7130310026</v>
          </cell>
          <cell r="B568" t="str">
            <v>25 sq.mm Single Core PVC Sheathed Unarmoured Cables</v>
          </cell>
          <cell r="C568" t="str">
            <v>Km</v>
          </cell>
          <cell r="D568">
            <v>20231.95</v>
          </cell>
        </row>
        <row r="569">
          <cell r="A569">
            <v>7130310034</v>
          </cell>
          <cell r="B569" t="str">
            <v>185 sq.mm Single Core PVC Sheathed Unarmoured Cables</v>
          </cell>
          <cell r="C569" t="str">
            <v>Km</v>
          </cell>
          <cell r="D569">
            <v>131396.79999999999</v>
          </cell>
        </row>
        <row r="570">
          <cell r="A570">
            <v>7130310035</v>
          </cell>
          <cell r="B570" t="str">
            <v>300 sq.mm Single Core PVC Sheathed Unarmoured Cables</v>
          </cell>
          <cell r="C570" t="str">
            <v>Km</v>
          </cell>
          <cell r="D570">
            <v>192294.97</v>
          </cell>
        </row>
        <row r="571">
          <cell r="A571">
            <v>7131310168</v>
          </cell>
          <cell r="B571" t="str">
            <v>Spot Billing Machine</v>
          </cell>
          <cell r="C571" t="str">
            <v>Each</v>
          </cell>
          <cell r="D571">
            <v>12298.72</v>
          </cell>
        </row>
        <row r="572">
          <cell r="A572"/>
          <cell r="B572" t="str">
            <v>11 kV Oil Immersed 3 Phase CT-PT Unit of capacity --</v>
          </cell>
          <cell r="C572"/>
          <cell r="D572"/>
        </row>
        <row r="573">
          <cell r="A573">
            <v>7132230410</v>
          </cell>
          <cell r="B573" t="str">
            <v>200/5 Amp</v>
          </cell>
          <cell r="C573" t="str">
            <v>Each</v>
          </cell>
          <cell r="D573"/>
        </row>
        <row r="574">
          <cell r="A574">
            <v>7132230403</v>
          </cell>
          <cell r="B574" t="str">
            <v>100/5 Amp</v>
          </cell>
          <cell r="C574" t="str">
            <v>Each</v>
          </cell>
          <cell r="D574"/>
        </row>
        <row r="575">
          <cell r="A575">
            <v>7131960919</v>
          </cell>
          <cell r="B575" t="str">
            <v>33 kV 2 feeder control panel (Static Relays)</v>
          </cell>
          <cell r="C575" t="str">
            <v>Each</v>
          </cell>
          <cell r="D575">
            <v>35518</v>
          </cell>
        </row>
        <row r="576">
          <cell r="A576">
            <v>7130870040</v>
          </cell>
          <cell r="B576" t="str">
            <v>G.I.Strip 25x3 mm</v>
          </cell>
          <cell r="C576" t="str">
            <v>Kg</v>
          </cell>
          <cell r="D576">
            <v>85.19</v>
          </cell>
        </row>
        <row r="577">
          <cell r="A577">
            <v>7130640039</v>
          </cell>
          <cell r="B577" t="str">
            <v>M.S.Strip 25x3 mm. (0.6 kg/Mtr.)</v>
          </cell>
          <cell r="C577" t="str">
            <v>Kg</v>
          </cell>
          <cell r="D577">
            <v>35.04</v>
          </cell>
        </row>
        <row r="578">
          <cell r="A578">
            <v>7132444005</v>
          </cell>
          <cell r="B578" t="str">
            <v>Numerical Poly Carbonate seals</v>
          </cell>
          <cell r="C578" t="str">
            <v>No</v>
          </cell>
          <cell r="D578">
            <v>9.1300000000000008</v>
          </cell>
        </row>
        <row r="579">
          <cell r="A579">
            <v>7130820013</v>
          </cell>
          <cell r="B579" t="str">
            <v>33 kV Polymer Disc Insulator (45 kN)</v>
          </cell>
          <cell r="C579" t="str">
            <v>No</v>
          </cell>
          <cell r="D579">
            <v>213.45</v>
          </cell>
        </row>
        <row r="580">
          <cell r="A580">
            <v>7131930110</v>
          </cell>
          <cell r="B580" t="str">
            <v>D.O.Fuse Polymer unit 11 kV</v>
          </cell>
          <cell r="C580" t="str">
            <v>Each</v>
          </cell>
          <cell r="D580">
            <v>1567.1</v>
          </cell>
        </row>
        <row r="581">
          <cell r="A581">
            <v>7131930111</v>
          </cell>
          <cell r="B581" t="str">
            <v>D.O.Fuse Polymer unit 33 kV</v>
          </cell>
          <cell r="C581" t="str">
            <v>Each</v>
          </cell>
          <cell r="D581">
            <v>2242.7600000000002</v>
          </cell>
        </row>
        <row r="582">
          <cell r="A582">
            <v>7130800001</v>
          </cell>
          <cell r="B582" t="str">
            <v>PCC Pole 200 kG; 9.0 Mtr. Long</v>
          </cell>
          <cell r="C582" t="str">
            <v>Each</v>
          </cell>
          <cell r="D582">
            <v>3096.2</v>
          </cell>
        </row>
        <row r="583">
          <cell r="A583">
            <v>7130800002</v>
          </cell>
          <cell r="B583" t="str">
            <v>PCC Pole 365 kG; 11 Mtr. Long</v>
          </cell>
          <cell r="C583" t="str">
            <v>Each</v>
          </cell>
          <cell r="D583">
            <v>7605.2</v>
          </cell>
        </row>
        <row r="584">
          <cell r="A584">
            <v>7130820001</v>
          </cell>
          <cell r="B584" t="str">
            <v>11 kV Polymer Post Insulator</v>
          </cell>
          <cell r="C584" t="str">
            <v>Nos.</v>
          </cell>
          <cell r="D584">
            <v>232.72</v>
          </cell>
        </row>
        <row r="585">
          <cell r="A585">
            <v>7130820002</v>
          </cell>
          <cell r="B585" t="str">
            <v>33 kV Polymer Post Insulator</v>
          </cell>
          <cell r="C585" t="str">
            <v>Nos.</v>
          </cell>
          <cell r="D585">
            <v>806.73</v>
          </cell>
        </row>
        <row r="586">
          <cell r="A586">
            <v>7130820010</v>
          </cell>
          <cell r="B586" t="str">
            <v>Silicon rubber composite insulator / 11 kV  45 kN Polymeric Insulator</v>
          </cell>
          <cell r="C586" t="str">
            <v>Nos.</v>
          </cell>
          <cell r="D586">
            <v>115.83</v>
          </cell>
        </row>
        <row r="587">
          <cell r="A587">
            <v>7131930107</v>
          </cell>
          <cell r="B587" t="str">
            <v>Polymer A.B.Switch with complete fitting 11 kV</v>
          </cell>
          <cell r="C587" t="str">
            <v>Each</v>
          </cell>
          <cell r="D587"/>
        </row>
        <row r="588">
          <cell r="A588">
            <v>7131930108</v>
          </cell>
          <cell r="B588" t="str">
            <v>Polymer A.B.Switch with complete fitting 33 kV</v>
          </cell>
          <cell r="C588" t="str">
            <v>Each</v>
          </cell>
          <cell r="D588"/>
        </row>
        <row r="589">
          <cell r="A589">
            <v>7130800033</v>
          </cell>
          <cell r="B589" t="str">
            <v>200 Kg 8.0 Meter long PCC Pole</v>
          </cell>
          <cell r="C589" t="str">
            <v>No</v>
          </cell>
          <cell r="D589">
            <v>2552.9499999999998</v>
          </cell>
        </row>
        <row r="590">
          <cell r="A590">
            <v>7130311023</v>
          </cell>
          <cell r="B590" t="str">
            <v>2.5 sqmm. Twin Core PVC insulated single phase armoured service Cable</v>
          </cell>
          <cell r="C590" t="str">
            <v>Per Mtr.</v>
          </cell>
          <cell r="D590">
            <v>22.89</v>
          </cell>
        </row>
        <row r="591">
          <cell r="A591">
            <v>7130311024</v>
          </cell>
          <cell r="B591" t="str">
            <v>4.0 sqmm. Twin Core PVC insulated single phase armoured service Cable</v>
          </cell>
          <cell r="C591" t="str">
            <v>Per Mtr.</v>
          </cell>
          <cell r="D591">
            <v>27.46</v>
          </cell>
        </row>
        <row r="592">
          <cell r="A592">
            <v>7130311025</v>
          </cell>
          <cell r="B592" t="str">
            <v>6.0 sqmm. Twin Core PVC insulated single phase armoured service Cable</v>
          </cell>
          <cell r="C592" t="str">
            <v>Per Mtr.</v>
          </cell>
          <cell r="D592">
            <v>40.049999999999997</v>
          </cell>
        </row>
        <row r="593">
          <cell r="A593">
            <v>7130311026</v>
          </cell>
          <cell r="B593" t="str">
            <v>6.0 sqmm. Four Core PVC insulated three phase Armoured service Cable</v>
          </cell>
          <cell r="C593" t="str">
            <v>Per Mtr.</v>
          </cell>
          <cell r="D593">
            <v>48.06</v>
          </cell>
        </row>
        <row r="594">
          <cell r="A594">
            <v>7130311027</v>
          </cell>
          <cell r="B594" t="str">
            <v>8.0 sqmm. Four Core PVC insulated three phase Armoured service Cable</v>
          </cell>
          <cell r="C594" t="str">
            <v>Per Mtr.</v>
          </cell>
          <cell r="D594">
            <v>58.36</v>
          </cell>
        </row>
        <row r="595">
          <cell r="A595">
            <v>7130311028</v>
          </cell>
          <cell r="B595" t="str">
            <v>10 sqmm. Four Core PVC insulated three phase Armoured service Cable</v>
          </cell>
          <cell r="C595" t="str">
            <v>Per Mtr.</v>
          </cell>
          <cell r="D595">
            <v>93.4</v>
          </cell>
        </row>
        <row r="596">
          <cell r="A596">
            <v>7130311029</v>
          </cell>
          <cell r="B596" t="str">
            <v>16 sqmm. Four Core PVC insulated three phase Armoured service Cable</v>
          </cell>
          <cell r="C596" t="str">
            <v>Per Mtr.</v>
          </cell>
          <cell r="D596">
            <v>91.55</v>
          </cell>
        </row>
        <row r="597">
          <cell r="A597">
            <v>7130311030</v>
          </cell>
          <cell r="B597" t="str">
            <v>25 sqmm. Four Core PVC insulated three phase Armoured service Cable</v>
          </cell>
          <cell r="C597" t="str">
            <v>Per Mtr.</v>
          </cell>
          <cell r="D597">
            <v>116.72</v>
          </cell>
        </row>
        <row r="598">
          <cell r="A598">
            <v>7130311085</v>
          </cell>
          <cell r="B598" t="str">
            <v>240 sq.mm Single Core PVC Sheathed Unarmoured Cables</v>
          </cell>
          <cell r="C598" t="str">
            <v>Km</v>
          </cell>
          <cell r="D598">
            <v>128661.63</v>
          </cell>
        </row>
        <row r="599">
          <cell r="A599">
            <v>7132210017</v>
          </cell>
          <cell r="B599" t="str">
            <v>16 kVA, Aluminium wound ISI Marked, 11/0.433 kV Distribution Transformer having energy efficiency level '2'</v>
          </cell>
          <cell r="C599" t="str">
            <v>Each</v>
          </cell>
          <cell r="D599">
            <v>45245</v>
          </cell>
        </row>
        <row r="600">
          <cell r="A600">
            <v>7132210018</v>
          </cell>
          <cell r="B600" t="str">
            <v>25 kVA, Aluminium wound ISI Marked, 11/0.433 kV Distribution Transformer having energy efficiency level '2'</v>
          </cell>
          <cell r="C600" t="str">
            <v>Each</v>
          </cell>
          <cell r="D600">
            <v>47999.67</v>
          </cell>
        </row>
        <row r="601">
          <cell r="A601">
            <v>7132210019</v>
          </cell>
          <cell r="B601" t="str">
            <v>63 kVA, Aluminium wound ISI Marked, 11/0.433 kV Distribution Transformer having energy efficiency level '2'</v>
          </cell>
          <cell r="C601" t="str">
            <v>Each</v>
          </cell>
          <cell r="D601">
            <v>86145.23</v>
          </cell>
        </row>
        <row r="602">
          <cell r="A602">
            <v>7132210020</v>
          </cell>
          <cell r="B602" t="str">
            <v>100 kVA, Aluminium wound ISI Marked, 11/0.433 kV Distribution Transformer having energy efficiency level '2'</v>
          </cell>
          <cell r="C602" t="str">
            <v>Each</v>
          </cell>
          <cell r="D602">
            <v>114478.87</v>
          </cell>
        </row>
        <row r="603">
          <cell r="A603">
            <v>7132210021</v>
          </cell>
          <cell r="B603" t="str">
            <v>200 kVA, Aluminium wound ISI Marked, 11/0.433 kV Distribution Transformer having energy efficiency level '2'</v>
          </cell>
          <cell r="C603" t="str">
            <v>Each</v>
          </cell>
          <cell r="D603">
            <v>208627.46</v>
          </cell>
        </row>
        <row r="604">
          <cell r="A604">
            <v>7132220081</v>
          </cell>
          <cell r="B604" t="str">
            <v>315 kVA, Copper wound ISI Marked, 11/0.433 kV Distribution Transformer having energy efficiency level '2'</v>
          </cell>
          <cell r="C604" t="str">
            <v>Each</v>
          </cell>
          <cell r="D604">
            <v>467837.1</v>
          </cell>
        </row>
        <row r="605">
          <cell r="A605">
            <v>7132220082</v>
          </cell>
          <cell r="B605" t="str">
            <v>500 kVA, Copper wound ISI Marked, 11/0.433 kV Distribution Transformer having energy efficiency level '2'</v>
          </cell>
          <cell r="C605" t="str">
            <v>Each</v>
          </cell>
          <cell r="D605">
            <v>844517.92</v>
          </cell>
        </row>
        <row r="606">
          <cell r="A606">
            <v>7130640008</v>
          </cell>
          <cell r="B606" t="str">
            <v xml:space="preserve">RCC Block (with 6 mm MS Bar) </v>
          </cell>
          <cell r="C606" t="str">
            <v>Each</v>
          </cell>
          <cell r="D606">
            <v>158</v>
          </cell>
        </row>
        <row r="607">
          <cell r="A607">
            <v>7131210011</v>
          </cell>
          <cell r="B607" t="str">
            <v>LED 9 Watt Lamp (without holder)</v>
          </cell>
          <cell r="C607" t="str">
            <v>Each</v>
          </cell>
          <cell r="D607">
            <v>71.19</v>
          </cell>
        </row>
        <row r="608">
          <cell r="A608">
            <v>7131210009</v>
          </cell>
          <cell r="B608" t="str">
            <v xml:space="preserve">LED Tube Light, 20 Watt </v>
          </cell>
          <cell r="C608" t="str">
            <v>Set</v>
          </cell>
          <cell r="D608">
            <v>223.74</v>
          </cell>
        </row>
        <row r="609">
          <cell r="A609">
            <v>7131210030</v>
          </cell>
          <cell r="B609" t="str">
            <v>18 W LED Street Light complete set</v>
          </cell>
          <cell r="C609" t="str">
            <v>Set</v>
          </cell>
          <cell r="D609">
            <v>2303</v>
          </cell>
        </row>
        <row r="610">
          <cell r="A610">
            <v>7131210031</v>
          </cell>
          <cell r="B610" t="str">
            <v>35 W LED Street Light complete set</v>
          </cell>
          <cell r="C610" t="str">
            <v>Set</v>
          </cell>
          <cell r="D610">
            <v>2974.99</v>
          </cell>
        </row>
        <row r="611">
          <cell r="A611">
            <v>7131210032</v>
          </cell>
          <cell r="B611" t="str">
            <v>70 W LED Street Light complete set</v>
          </cell>
          <cell r="C611" t="str">
            <v>Set</v>
          </cell>
          <cell r="D611">
            <v>4208.49</v>
          </cell>
        </row>
        <row r="612">
          <cell r="A612">
            <v>7131210033</v>
          </cell>
          <cell r="B612" t="str">
            <v>110 W LED Street Light complete set</v>
          </cell>
          <cell r="C612" t="str">
            <v>Set</v>
          </cell>
          <cell r="D612">
            <v>5719.34</v>
          </cell>
        </row>
        <row r="613">
          <cell r="A613">
            <v>7131210034</v>
          </cell>
          <cell r="B613" t="str">
            <v>190 W LED Street Light complete set</v>
          </cell>
          <cell r="C613" t="str">
            <v>Set</v>
          </cell>
          <cell r="D613">
            <v>10086.719999999999</v>
          </cell>
        </row>
        <row r="614">
          <cell r="A614">
            <v>7131210035</v>
          </cell>
          <cell r="B614" t="str">
            <v>190 W LED Flood Light complete set</v>
          </cell>
          <cell r="C614" t="str">
            <v>Set</v>
          </cell>
          <cell r="D614">
            <v>9786.0300000000007</v>
          </cell>
        </row>
        <row r="615">
          <cell r="A615">
            <v>7131210036</v>
          </cell>
          <cell r="B615" t="str">
            <v>110 W LED Flood Light complete set</v>
          </cell>
          <cell r="C615" t="str">
            <v>Set</v>
          </cell>
          <cell r="D615">
            <v>6535.41</v>
          </cell>
        </row>
        <row r="616">
          <cell r="A616">
            <v>7131210023</v>
          </cell>
          <cell r="B616" t="str">
            <v>LED Lamps with complete fitting-24 W</v>
          </cell>
          <cell r="C616" t="str">
            <v>Nos.</v>
          </cell>
          <cell r="D616"/>
        </row>
        <row r="617">
          <cell r="A617">
            <v>7131210024</v>
          </cell>
          <cell r="B617" t="str">
            <v>LED Lamps with complete fitting-48 W</v>
          </cell>
          <cell r="C617" t="str">
            <v>Nos.</v>
          </cell>
          <cell r="D617"/>
        </row>
        <row r="618">
          <cell r="A618">
            <v>7131210025</v>
          </cell>
          <cell r="B618" t="str">
            <v>LED Lamps with complete fitting-60 W</v>
          </cell>
          <cell r="C618" t="str">
            <v>Nos.</v>
          </cell>
          <cell r="D618"/>
        </row>
        <row r="619">
          <cell r="A619">
            <v>7131941763</v>
          </cell>
          <cell r="B619" t="str">
            <v>3 Way RMU, 2OD + 1VL, One Incomer + One Breaker + One Outgoing, 350 MVA, 650 Amps.</v>
          </cell>
          <cell r="C619" t="str">
            <v>Unit</v>
          </cell>
          <cell r="D619">
            <v>783946.57</v>
          </cell>
        </row>
        <row r="620">
          <cell r="A620">
            <v>7131941764</v>
          </cell>
          <cell r="B620" t="str">
            <v>4 Way RMU, 2OD + 2VL, (One Incomer + Two  Breakers + One Outgoing), 350 MVA, 650 Amps.</v>
          </cell>
          <cell r="C620" t="str">
            <v>Unit</v>
          </cell>
          <cell r="D620">
            <v>1113571.72</v>
          </cell>
        </row>
        <row r="621">
          <cell r="A621">
            <v>7131941765</v>
          </cell>
          <cell r="B621" t="str">
            <v>5 Way RMU, 2OD + 3VL, (One Incomer + Three Breakers + One Outgoing), 350 MVA, 650 Amps.</v>
          </cell>
          <cell r="C621" t="str">
            <v>Unit</v>
          </cell>
          <cell r="D621">
            <v>1437325.65</v>
          </cell>
        </row>
        <row r="622">
          <cell r="A622">
            <v>7131941766</v>
          </cell>
          <cell r="B622" t="str">
            <v>6 Way RMU, 2OD + 4VL,(One Incomer + Four Breakers + One Outgoing), 350 MVA, 650 Amps.</v>
          </cell>
          <cell r="C622" t="str">
            <v>Unit</v>
          </cell>
          <cell r="D622">
            <v>1761079.59</v>
          </cell>
        </row>
        <row r="623">
          <cell r="A623">
            <v>7131941767</v>
          </cell>
          <cell r="B623" t="str">
            <v>1OD for RMU</v>
          </cell>
          <cell r="C623" t="str">
            <v>Unit</v>
          </cell>
          <cell r="D623">
            <v>282079.67</v>
          </cell>
        </row>
        <row r="624">
          <cell r="A624">
            <v>7131941768</v>
          </cell>
          <cell r="B624" t="str">
            <v>1VL for 350 MVA, 650 Amps RMU</v>
          </cell>
          <cell r="C624" t="str">
            <v>Unit</v>
          </cell>
          <cell r="D624">
            <v>329625.15000000002</v>
          </cell>
        </row>
        <row r="625">
          <cell r="A625">
            <v>7132230009</v>
          </cell>
          <cell r="B625" t="str">
            <v>Indoor Type 33 kV Metering Cubical CTPT Unit 10/5 A</v>
          </cell>
          <cell r="C625" t="str">
            <v>Each</v>
          </cell>
          <cell r="D625">
            <v>211286.82</v>
          </cell>
        </row>
        <row r="626">
          <cell r="A626">
            <v>7132230011</v>
          </cell>
          <cell r="B626" t="str">
            <v>Indoor Type 33 kV Metering Cubical CTPT Unit 25/5 A</v>
          </cell>
          <cell r="C626" t="str">
            <v>Each</v>
          </cell>
          <cell r="D626">
            <v>211286.82</v>
          </cell>
        </row>
        <row r="627">
          <cell r="A627">
            <v>7132230012</v>
          </cell>
          <cell r="B627" t="str">
            <v>Indoor Type 33 kV Metering Cubical CTPT Unit 200/5 A</v>
          </cell>
          <cell r="C627" t="str">
            <v>Each</v>
          </cell>
          <cell r="D627">
            <v>228912.83</v>
          </cell>
        </row>
        <row r="628">
          <cell r="A628">
            <v>7132230008</v>
          </cell>
          <cell r="B628" t="str">
            <v>Indoor Type 11 kV Metering Cubical CTPT Unit 10/5 A</v>
          </cell>
          <cell r="C628" t="str">
            <v>Each</v>
          </cell>
          <cell r="D628">
            <v>108558.6</v>
          </cell>
        </row>
        <row r="629">
          <cell r="A629">
            <v>7132230026</v>
          </cell>
          <cell r="B629" t="str">
            <v>Indoor Type 11 kV 15/5 A Metering Cubical CT-PT Units</v>
          </cell>
          <cell r="C629" t="str">
            <v>Each</v>
          </cell>
          <cell r="D629">
            <v>108560</v>
          </cell>
        </row>
        <row r="630">
          <cell r="A630">
            <v>7132230010</v>
          </cell>
          <cell r="B630" t="str">
            <v>Indoor Type 11 kV Metering Cubical CTPT Unit 25/5 A</v>
          </cell>
          <cell r="C630" t="str">
            <v>Each</v>
          </cell>
          <cell r="D630">
            <v>108560</v>
          </cell>
        </row>
        <row r="631">
          <cell r="A631">
            <v>7132230027</v>
          </cell>
          <cell r="B631" t="str">
            <v>Indoor Type 11 kV 50/5 A Metering Cubical CT-PT Units</v>
          </cell>
          <cell r="C631" t="str">
            <v>Each</v>
          </cell>
          <cell r="D631">
            <v>108558.6</v>
          </cell>
        </row>
        <row r="632">
          <cell r="A632">
            <v>7131980004</v>
          </cell>
          <cell r="B632" t="str">
            <v>(0+1) TYPE - MEANS 11 KV GAS (SF6) INSULATED RMU WITH ONE 630 A LOAD BREAK SWITCH.</v>
          </cell>
          <cell r="C632" t="str">
            <v>No.</v>
          </cell>
          <cell r="D632">
            <v>238254.21</v>
          </cell>
        </row>
        <row r="633">
          <cell r="A633">
            <v>7131980005</v>
          </cell>
          <cell r="B633" t="str">
            <v>(0+3) TYPE - MEANS 11 KV GAS (SF6) INSULATED RMU WITH THREE 630 A LOAD BREAK SWITCHES.</v>
          </cell>
          <cell r="C633" t="str">
            <v>No.</v>
          </cell>
          <cell r="D633">
            <v>440563.52</v>
          </cell>
        </row>
        <row r="634">
          <cell r="A634">
            <v>7131980006</v>
          </cell>
          <cell r="B634" t="str">
            <v>(0+4) TYPE - MEANS 11 KV GAS (SF6) INSULATED RMU WITH FOUR 630 A LOAD BREAK SWITCHES.</v>
          </cell>
          <cell r="C634" t="str">
            <v>No.</v>
          </cell>
          <cell r="D634">
            <v>534524.88</v>
          </cell>
        </row>
        <row r="635">
          <cell r="A635">
            <v>7131980007</v>
          </cell>
          <cell r="B635" t="str">
            <v>(0+2)+BC+(0+2) TYPE - MEANS 11 KV GAS (SF6) INSULATED RMU WITH FOUR NOS. 630 A LOAD BREAK SWITCHES AND ONE BUS COUPLER IN BETWEEN AFTER ISOLATOR.</v>
          </cell>
          <cell r="C635" t="str">
            <v>No.</v>
          </cell>
          <cell r="D635">
            <v>851760.81</v>
          </cell>
        </row>
        <row r="636">
          <cell r="A636">
            <v>7131980008</v>
          </cell>
          <cell r="B636" t="str">
            <v>(0+2)+BC+(0+2)+BC+(0+2) TYPE - MEANS 11 KV GAS (SF6) INSULATED RMU WITH SIX NOS. 630 A LOAD BREAK SWITCHES AND ONE BUS COUPLER WITH LBS IN BETWEEN AFTER ISOLATOR.</v>
          </cell>
          <cell r="C636" t="str">
            <v>No.</v>
          </cell>
          <cell r="D636">
            <v>1347037.04</v>
          </cell>
        </row>
        <row r="637">
          <cell r="A637">
            <v>7131980001</v>
          </cell>
          <cell r="B637" t="str">
            <v>12 kV, Outdoor type Vacuum Capacitor switches</v>
          </cell>
          <cell r="C637" t="str">
            <v>No.</v>
          </cell>
          <cell r="D637">
            <v>69834.98</v>
          </cell>
        </row>
        <row r="638">
          <cell r="A638">
            <v>7131920028</v>
          </cell>
          <cell r="B638" t="str">
            <v>AC Distribution board for AC/DC Supply</v>
          </cell>
          <cell r="C638" t="str">
            <v>No.</v>
          </cell>
          <cell r="D638">
            <v>11255.65</v>
          </cell>
        </row>
        <row r="639">
          <cell r="A639">
            <v>7132486843</v>
          </cell>
          <cell r="B639" t="str">
            <v>Chem Rod Earthing electrode (Chemical Earthing) [As per specification given in Schedule-C-20]</v>
          </cell>
          <cell r="C639" t="str">
            <v>Job</v>
          </cell>
          <cell r="D639">
            <v>8869.2199999999993</v>
          </cell>
        </row>
        <row r="640">
          <cell r="A640">
            <v>7130840003</v>
          </cell>
          <cell r="B640" t="str">
            <v>Surge Arrestor</v>
          </cell>
          <cell r="C640" t="str">
            <v>No.</v>
          </cell>
          <cell r="D640">
            <v>877.81</v>
          </cell>
        </row>
        <row r="641">
          <cell r="A641">
            <v>7131950396</v>
          </cell>
          <cell r="B641" t="str">
            <v>Ground connection for Messenger Wire</v>
          </cell>
          <cell r="C641" t="str">
            <v>No.</v>
          </cell>
          <cell r="D641">
            <v>133.37</v>
          </cell>
        </row>
        <row r="642">
          <cell r="A642">
            <v>7132406800</v>
          </cell>
          <cell r="B642" t="str">
            <v>33/11 kV S/S (Name Plate) Board</v>
          </cell>
          <cell r="C642" t="str">
            <v>Job</v>
          </cell>
          <cell r="D642">
            <v>8341.5499999999993</v>
          </cell>
        </row>
        <row r="643">
          <cell r="A643">
            <v>7131210840</v>
          </cell>
          <cell r="B643" t="str">
            <v>11 kV Fault Passage Indicator for Overhead line</v>
          </cell>
          <cell r="C643" t="str">
            <v>No.</v>
          </cell>
          <cell r="D643">
            <v>15688.51</v>
          </cell>
        </row>
        <row r="644">
          <cell r="A644">
            <v>7132455003</v>
          </cell>
          <cell r="B644" t="str">
            <v>SMC Meter Board 350x200x40 mm (minimum) thickness 2.5 mm</v>
          </cell>
          <cell r="C644" t="str">
            <v>No.</v>
          </cell>
          <cell r="D644">
            <v>148.56</v>
          </cell>
        </row>
        <row r="645">
          <cell r="A645">
            <v>7132455004</v>
          </cell>
          <cell r="B645" t="str">
            <v>SMC Board 200x150x40 mm (minimum) thickness 2.5 mm</v>
          </cell>
          <cell r="C645" t="str">
            <v>No.</v>
          </cell>
          <cell r="D645">
            <v>116.72</v>
          </cell>
        </row>
        <row r="646">
          <cell r="A646">
            <v>7131920004</v>
          </cell>
          <cell r="B646" t="str">
            <v>Piano type ISI mark 250V/5A switch.</v>
          </cell>
          <cell r="C646" t="str">
            <v>No.</v>
          </cell>
          <cell r="D646">
            <v>10.93</v>
          </cell>
        </row>
        <row r="647">
          <cell r="A647">
            <v>7131920005</v>
          </cell>
          <cell r="B647" t="str">
            <v>250V/5A ISI mark 3 pin Socket</v>
          </cell>
          <cell r="C647" t="str">
            <v>No.</v>
          </cell>
          <cell r="D647">
            <v>27.33</v>
          </cell>
        </row>
        <row r="648">
          <cell r="A648">
            <v>7131920006</v>
          </cell>
          <cell r="B648" t="str">
            <v>250V/5A ISI mark holder.</v>
          </cell>
          <cell r="C648" t="str">
            <v>No.</v>
          </cell>
          <cell r="D648">
            <v>16.399999999999999</v>
          </cell>
        </row>
        <row r="649">
          <cell r="A649">
            <v>7131390482</v>
          </cell>
          <cell r="B649" t="str">
            <v>Earthing terminal (having suitable size of 10 mm Dia GI bolt with 3 nos.
 nuts &amp; washers) along with Staples/ Nut-Bolts/ Nails</v>
          </cell>
          <cell r="C649" t="str">
            <v>No.</v>
          </cell>
          <cell r="D649">
            <v>53.06</v>
          </cell>
        </row>
        <row r="650">
          <cell r="A650">
            <v>7130310081</v>
          </cell>
          <cell r="B650" t="str">
            <v>Internal wiring using 1.5 sqmm copper multistrands PVC insulated ISI marked cable (Average cable length 6 Mtr.)</v>
          </cell>
          <cell r="C650" t="str">
            <v>Mtr</v>
          </cell>
          <cell r="D650">
            <v>7.22</v>
          </cell>
        </row>
        <row r="651">
          <cell r="A651">
            <v>7132461006</v>
          </cell>
          <cell r="B651" t="str">
            <v>25 mm Dia PVC pipe or equivalent for internal house wiring (3 Mtr)</v>
          </cell>
          <cell r="C651" t="str">
            <v>Feet</v>
          </cell>
          <cell r="D651">
            <v>5.76</v>
          </cell>
        </row>
        <row r="652">
          <cell r="A652">
            <v>7132498054</v>
          </cell>
          <cell r="B652" t="str">
            <v>Bhatta brick</v>
          </cell>
          <cell r="C652" t="str">
            <v>No.</v>
          </cell>
          <cell r="D652">
            <v>6.15</v>
          </cell>
        </row>
        <row r="653">
          <cell r="A653">
            <v>7131397216</v>
          </cell>
          <cell r="B653" t="str">
            <v>Meter Sealing Wire</v>
          </cell>
          <cell r="C653" t="str">
            <v>Kg</v>
          </cell>
          <cell r="D653">
            <v>193.67</v>
          </cell>
        </row>
        <row r="654">
          <cell r="A654">
            <v>7132010551</v>
          </cell>
          <cell r="B654" t="str">
            <v>Hand Operated type 25 sq.mm. to 400 sq.mm Crimping Tool</v>
          </cell>
          <cell r="C654" t="str">
            <v>No.</v>
          </cell>
          <cell r="D654">
            <v>9374.76</v>
          </cell>
        </row>
        <row r="655">
          <cell r="A655">
            <v>7132010552</v>
          </cell>
          <cell r="B655" t="str">
            <v>Hydraulic type Crimping Tool with suitable Dies for crimping Lugs of size up to 400 sq.mm.</v>
          </cell>
          <cell r="C655" t="str">
            <v>Set</v>
          </cell>
          <cell r="D655">
            <v>10765.58</v>
          </cell>
        </row>
        <row r="656">
          <cell r="A656">
            <v>7132478005</v>
          </cell>
          <cell r="B656" t="str">
            <v>RECHARGEABLE L.E.D. HAND TORCH</v>
          </cell>
          <cell r="C656" t="str">
            <v>No.</v>
          </cell>
          <cell r="D656">
            <v>789.73</v>
          </cell>
        </row>
        <row r="657">
          <cell r="A657">
            <v>7132089020</v>
          </cell>
          <cell r="B657" t="str">
            <v>Cable separator in RCC Pipe with Angle Cross of 50x50x6 mm Angle @ 2 No. in one pipe</v>
          </cell>
          <cell r="C657" t="str">
            <v>No.</v>
          </cell>
          <cell r="D657">
            <v>597.98</v>
          </cell>
        </row>
        <row r="658">
          <cell r="A658">
            <v>7132200004</v>
          </cell>
          <cell r="B658" t="str">
            <v>11 kV Capacitor Unit with Expulsion Tube</v>
          </cell>
          <cell r="C658" t="str">
            <v>Each</v>
          </cell>
          <cell r="D658">
            <v>104.69</v>
          </cell>
        </row>
        <row r="659">
          <cell r="A659"/>
          <cell r="B659" t="str">
            <v xml:space="preserve">ABT Meter </v>
          </cell>
          <cell r="C659" t="str">
            <v>No.</v>
          </cell>
          <cell r="D659">
            <v>210322</v>
          </cell>
        </row>
        <row r="660">
          <cell r="A660"/>
          <cell r="B660"/>
          <cell r="C660"/>
          <cell r="D660"/>
        </row>
        <row r="661">
          <cell r="A661"/>
          <cell r="B661"/>
          <cell r="C661"/>
          <cell r="D661"/>
        </row>
        <row r="662">
          <cell r="A662"/>
          <cell r="B662"/>
          <cell r="C662"/>
          <cell r="D662"/>
        </row>
        <row r="663">
          <cell r="A663"/>
          <cell r="B663"/>
          <cell r="C663"/>
          <cell r="D663"/>
        </row>
        <row r="664">
          <cell r="A664"/>
          <cell r="B664"/>
          <cell r="C664"/>
          <cell r="D664"/>
        </row>
        <row r="665">
          <cell r="A665"/>
          <cell r="B665"/>
          <cell r="C665"/>
          <cell r="D665"/>
        </row>
        <row r="666">
          <cell r="A666"/>
          <cell r="B666"/>
          <cell r="C666"/>
          <cell r="D666"/>
        </row>
        <row r="667">
          <cell r="A667"/>
          <cell r="B667"/>
          <cell r="C667"/>
          <cell r="D667"/>
        </row>
        <row r="668">
          <cell r="A668"/>
          <cell r="B668"/>
          <cell r="C668"/>
          <cell r="D668"/>
        </row>
        <row r="669">
          <cell r="A669"/>
          <cell r="B669"/>
          <cell r="C669"/>
          <cell r="D669"/>
        </row>
        <row r="670">
          <cell r="A670"/>
          <cell r="B670"/>
          <cell r="C670"/>
          <cell r="D670"/>
        </row>
        <row r="671">
          <cell r="A671"/>
          <cell r="B671"/>
          <cell r="C671"/>
          <cell r="D671"/>
        </row>
        <row r="672">
          <cell r="A672"/>
          <cell r="B672"/>
          <cell r="C672"/>
          <cell r="D672"/>
        </row>
        <row r="673">
          <cell r="A673"/>
          <cell r="B673"/>
          <cell r="C673"/>
          <cell r="D673"/>
        </row>
        <row r="674">
          <cell r="A674"/>
          <cell r="B674"/>
          <cell r="C674"/>
          <cell r="D674"/>
        </row>
        <row r="675">
          <cell r="A675"/>
          <cell r="B675"/>
          <cell r="C675"/>
          <cell r="D675"/>
        </row>
        <row r="676">
          <cell r="A676"/>
          <cell r="B676"/>
          <cell r="C676"/>
          <cell r="D676"/>
        </row>
        <row r="677">
          <cell r="A677"/>
          <cell r="B677"/>
          <cell r="C677"/>
          <cell r="D677"/>
        </row>
        <row r="678">
          <cell r="A678"/>
          <cell r="B678"/>
          <cell r="C678"/>
          <cell r="D678"/>
        </row>
        <row r="679">
          <cell r="A679"/>
          <cell r="B679"/>
          <cell r="C679"/>
          <cell r="D679"/>
        </row>
        <row r="680">
          <cell r="A680"/>
          <cell r="B680"/>
          <cell r="C680"/>
          <cell r="D680"/>
        </row>
        <row r="681">
          <cell r="A681"/>
          <cell r="B681"/>
          <cell r="C681"/>
          <cell r="D681"/>
        </row>
        <row r="682">
          <cell r="A682"/>
          <cell r="B682"/>
          <cell r="C682"/>
          <cell r="D682"/>
        </row>
        <row r="683">
          <cell r="A683"/>
          <cell r="B683"/>
          <cell r="C683"/>
          <cell r="D683"/>
        </row>
        <row r="684">
          <cell r="A684"/>
          <cell r="B684"/>
          <cell r="C684"/>
          <cell r="D684"/>
        </row>
        <row r="685">
          <cell r="A685"/>
          <cell r="B685"/>
          <cell r="C685"/>
          <cell r="D685"/>
        </row>
        <row r="686">
          <cell r="A686"/>
          <cell r="B686"/>
          <cell r="C686"/>
          <cell r="D686"/>
        </row>
        <row r="687">
          <cell r="A687"/>
          <cell r="B687"/>
          <cell r="C687"/>
          <cell r="D687"/>
        </row>
        <row r="688">
          <cell r="A688"/>
          <cell r="B688"/>
          <cell r="C688"/>
          <cell r="D688"/>
        </row>
        <row r="689">
          <cell r="A689"/>
          <cell r="B689"/>
          <cell r="C689"/>
          <cell r="D689"/>
        </row>
        <row r="690">
          <cell r="A690"/>
          <cell r="B690"/>
          <cell r="C690"/>
          <cell r="D690"/>
        </row>
        <row r="691">
          <cell r="A691"/>
          <cell r="B691"/>
          <cell r="C691"/>
          <cell r="D691"/>
        </row>
        <row r="692">
          <cell r="A692"/>
          <cell r="B692"/>
          <cell r="C692"/>
          <cell r="D692"/>
        </row>
        <row r="693">
          <cell r="A693"/>
          <cell r="B693"/>
          <cell r="C693"/>
          <cell r="D693"/>
        </row>
        <row r="694">
          <cell r="A694"/>
          <cell r="B694"/>
          <cell r="C694"/>
          <cell r="D694"/>
        </row>
        <row r="695">
          <cell r="A695"/>
          <cell r="B695"/>
          <cell r="C695"/>
          <cell r="D695"/>
        </row>
        <row r="696">
          <cell r="A696"/>
          <cell r="B696"/>
          <cell r="C696"/>
          <cell r="D696"/>
        </row>
        <row r="697">
          <cell r="A697"/>
          <cell r="B697"/>
          <cell r="C697"/>
          <cell r="D697"/>
        </row>
        <row r="698">
          <cell r="A698"/>
          <cell r="B698"/>
          <cell r="C698"/>
          <cell r="D698"/>
        </row>
        <row r="699">
          <cell r="A699"/>
          <cell r="B699"/>
          <cell r="C699"/>
          <cell r="D699"/>
        </row>
        <row r="700">
          <cell r="A700"/>
          <cell r="B700"/>
          <cell r="C700"/>
          <cell r="D700"/>
        </row>
        <row r="701">
          <cell r="A701"/>
          <cell r="B701"/>
          <cell r="C701"/>
          <cell r="D701"/>
        </row>
        <row r="702">
          <cell r="A702"/>
          <cell r="B702"/>
          <cell r="C702"/>
          <cell r="D702"/>
        </row>
        <row r="703">
          <cell r="A703"/>
          <cell r="B703"/>
          <cell r="C703"/>
          <cell r="D703"/>
        </row>
        <row r="704">
          <cell r="A704"/>
          <cell r="B704"/>
          <cell r="C704"/>
          <cell r="D704"/>
        </row>
        <row r="705">
          <cell r="A705"/>
          <cell r="B705"/>
          <cell r="C705"/>
          <cell r="D705"/>
        </row>
        <row r="706">
          <cell r="A706"/>
          <cell r="B706"/>
          <cell r="C706"/>
          <cell r="D706"/>
        </row>
        <row r="707">
          <cell r="A707"/>
          <cell r="B707"/>
          <cell r="C707"/>
          <cell r="D707"/>
        </row>
        <row r="708">
          <cell r="A708"/>
          <cell r="B708"/>
          <cell r="C708"/>
          <cell r="D708"/>
        </row>
        <row r="709">
          <cell r="A709"/>
          <cell r="B709"/>
          <cell r="C709"/>
          <cell r="D709"/>
        </row>
        <row r="710">
          <cell r="A710"/>
          <cell r="B710"/>
          <cell r="C710"/>
          <cell r="D710"/>
        </row>
        <row r="711">
          <cell r="A711"/>
          <cell r="B711"/>
          <cell r="C711"/>
          <cell r="D711"/>
        </row>
        <row r="712">
          <cell r="A712"/>
          <cell r="B712"/>
          <cell r="C712"/>
          <cell r="D712"/>
        </row>
        <row r="713">
          <cell r="A713"/>
          <cell r="B713"/>
          <cell r="C713"/>
          <cell r="D713"/>
        </row>
        <row r="714">
          <cell r="A714"/>
          <cell r="B714"/>
          <cell r="C714"/>
          <cell r="D714"/>
        </row>
        <row r="715">
          <cell r="A715"/>
          <cell r="B715"/>
          <cell r="C715"/>
          <cell r="D715"/>
        </row>
        <row r="716">
          <cell r="A716"/>
          <cell r="B716"/>
          <cell r="C716"/>
          <cell r="D716"/>
        </row>
        <row r="717">
          <cell r="A717"/>
          <cell r="B717"/>
          <cell r="C717"/>
          <cell r="D717"/>
        </row>
        <row r="718">
          <cell r="A718"/>
          <cell r="B718"/>
          <cell r="C718"/>
          <cell r="D718"/>
        </row>
        <row r="719">
          <cell r="A719"/>
          <cell r="B719"/>
          <cell r="C719"/>
          <cell r="D719"/>
        </row>
        <row r="720">
          <cell r="A720"/>
          <cell r="B720"/>
          <cell r="C720"/>
          <cell r="D720"/>
        </row>
        <row r="721">
          <cell r="A721"/>
          <cell r="B721"/>
          <cell r="C721"/>
          <cell r="D721"/>
        </row>
        <row r="722">
          <cell r="A722"/>
          <cell r="B722"/>
          <cell r="C722"/>
          <cell r="D722"/>
        </row>
        <row r="723">
          <cell r="A723"/>
          <cell r="B723"/>
          <cell r="C723"/>
          <cell r="D723"/>
        </row>
        <row r="724">
          <cell r="A724"/>
          <cell r="B724"/>
          <cell r="C724"/>
          <cell r="D724"/>
        </row>
        <row r="725">
          <cell r="A725"/>
          <cell r="B725"/>
          <cell r="C725"/>
          <cell r="D725"/>
        </row>
        <row r="726">
          <cell r="A726"/>
          <cell r="B726"/>
          <cell r="C726"/>
          <cell r="D726"/>
        </row>
        <row r="727">
          <cell r="A727"/>
          <cell r="B727"/>
          <cell r="C727"/>
          <cell r="D727"/>
        </row>
        <row r="728">
          <cell r="A728"/>
          <cell r="B728"/>
          <cell r="C728"/>
          <cell r="D728"/>
        </row>
        <row r="729">
          <cell r="A729"/>
          <cell r="B729"/>
          <cell r="C729"/>
          <cell r="D729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MPARATIVE"/>
      <sheetName val="SOR RATE"/>
      <sheetName val="A-1"/>
      <sheetName val="A-2 (A)"/>
      <sheetName val="A-2 (B)"/>
      <sheetName val="A-3"/>
      <sheetName val="A-3 (A)"/>
      <sheetName val="A-3 (B)"/>
      <sheetName val="A-4"/>
      <sheetName val="A-5"/>
      <sheetName val="A-6"/>
      <sheetName val="A-7"/>
      <sheetName val="A-8"/>
      <sheetName val="A-9"/>
      <sheetName val="A-10"/>
      <sheetName val="A-11"/>
      <sheetName val="B-1"/>
      <sheetName val="B-2"/>
      <sheetName val="B-3"/>
      <sheetName val="B-4"/>
      <sheetName val="B-5"/>
      <sheetName val="B-6"/>
      <sheetName val="B-8"/>
      <sheetName val="B-9"/>
      <sheetName val="C-1"/>
      <sheetName val="C-2"/>
      <sheetName val="C-3"/>
      <sheetName val="C-3 (A)"/>
      <sheetName val="C-3 (B)"/>
      <sheetName val="C-3 (C)"/>
      <sheetName val="C-3 (D)"/>
      <sheetName val="C-3 (E)"/>
      <sheetName val="C-4"/>
      <sheetName val="C-5"/>
      <sheetName val="C-6"/>
      <sheetName val="C-7(A-1)"/>
      <sheetName val="C-7(A-2)"/>
      <sheetName val="C-7(B-1)"/>
      <sheetName val="C-7 (B-1) A"/>
      <sheetName val="C-7 (B-1) B"/>
      <sheetName val="C-7(B-2)"/>
      <sheetName val="C-8"/>
      <sheetName val="C-9"/>
      <sheetName val="C-9 (A)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D-1"/>
      <sheetName val="D-2"/>
      <sheetName val="D-3"/>
      <sheetName val="D-4"/>
      <sheetName val="D-5"/>
      <sheetName val="D-6 (1)"/>
      <sheetName val="D-6 (2)"/>
      <sheetName val="D-6 (3)"/>
      <sheetName val="D-6 (4)"/>
      <sheetName val="D-6 (B)"/>
      <sheetName val="D-7"/>
      <sheetName val="D-8"/>
      <sheetName val="D-9"/>
      <sheetName val="D-10"/>
      <sheetName val="D-11"/>
      <sheetName val="D-12"/>
      <sheetName val="D-13"/>
      <sheetName val="D-14"/>
      <sheetName val="E-1"/>
      <sheetName val="E-2"/>
      <sheetName val="E-3"/>
      <sheetName val="E-4"/>
      <sheetName val="E-5"/>
      <sheetName val="E-6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17">
          <cell r="F17">
            <v>30</v>
          </cell>
        </row>
      </sheetData>
      <sheetData sheetId="80"/>
      <sheetData sheetId="8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O109"/>
  <sheetViews>
    <sheetView zoomScale="95" zoomScaleNormal="95" workbookViewId="0">
      <pane xSplit="2" ySplit="7" topLeftCell="F92" activePane="bottomRight" state="frozen"/>
      <selection pane="topRight" activeCell="C1" sqref="C1"/>
      <selection pane="bottomLeft" activeCell="A8" sqref="A8"/>
      <selection pane="bottomRight" activeCell="N13" sqref="N13"/>
    </sheetView>
  </sheetViews>
  <sheetFormatPr defaultRowHeight="12.75" x14ac:dyDescent="0.2"/>
  <cols>
    <col min="1" max="1" width="5.42578125" style="1" customWidth="1"/>
    <col min="2" max="2" width="41.5703125" style="3" customWidth="1"/>
    <col min="3" max="3" width="14.42578125" style="4" customWidth="1"/>
    <col min="4" max="4" width="6.5703125" style="3" bestFit="1" customWidth="1"/>
    <col min="5" max="5" width="10.28515625" style="3" bestFit="1" customWidth="1"/>
    <col min="6" max="6" width="7.85546875" style="3" bestFit="1" customWidth="1"/>
    <col min="7" max="7" width="13.85546875" style="3" bestFit="1" customWidth="1"/>
    <col min="8" max="8" width="9.85546875" style="3" customWidth="1"/>
    <col min="9" max="9" width="13.85546875" style="3" bestFit="1" customWidth="1"/>
    <col min="10" max="10" width="11.28515625" style="3" bestFit="1" customWidth="1"/>
    <col min="11" max="11" width="13.85546875" style="3" bestFit="1" customWidth="1"/>
    <col min="12" max="12" width="26.140625" style="3" customWidth="1"/>
    <col min="13" max="13" width="20.7109375" style="3" bestFit="1" customWidth="1"/>
    <col min="14" max="16384" width="9.140625" style="3"/>
  </cols>
  <sheetData>
    <row r="1" spans="1:15" ht="18" x14ac:dyDescent="0.25">
      <c r="B1" s="2"/>
      <c r="C1" s="2"/>
      <c r="D1" s="369" t="s">
        <v>0</v>
      </c>
      <c r="E1" s="369"/>
      <c r="F1" s="369"/>
      <c r="G1" s="369"/>
      <c r="H1" s="369"/>
      <c r="I1" s="2"/>
      <c r="J1" s="2"/>
      <c r="K1" s="2"/>
    </row>
    <row r="2" spans="1:15" ht="18" customHeight="1" x14ac:dyDescent="0.2">
      <c r="K2" s="167" t="s">
        <v>1</v>
      </c>
    </row>
    <row r="3" spans="1:15" ht="36.75" customHeight="1" x14ac:dyDescent="0.25">
      <c r="B3" s="370" t="s">
        <v>2</v>
      </c>
      <c r="C3" s="370"/>
      <c r="D3" s="370"/>
      <c r="E3" s="370"/>
      <c r="F3" s="370"/>
      <c r="G3" s="370"/>
      <c r="H3" s="370"/>
      <c r="I3" s="370"/>
      <c r="J3" s="6"/>
      <c r="K3" s="6"/>
    </row>
    <row r="4" spans="1:15" ht="9.7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5" ht="51" customHeight="1" x14ac:dyDescent="0.2">
      <c r="A5" s="371" t="s">
        <v>3</v>
      </c>
      <c r="B5" s="371" t="s">
        <v>4</v>
      </c>
      <c r="C5" s="372" t="s">
        <v>5</v>
      </c>
      <c r="D5" s="371" t="s">
        <v>6</v>
      </c>
      <c r="E5" s="371" t="s">
        <v>7</v>
      </c>
      <c r="F5" s="371" t="s">
        <v>8</v>
      </c>
      <c r="G5" s="371"/>
      <c r="H5" s="371" t="s">
        <v>9</v>
      </c>
      <c r="I5" s="371"/>
      <c r="J5" s="371" t="s">
        <v>10</v>
      </c>
      <c r="K5" s="371"/>
    </row>
    <row r="6" spans="1:15" ht="15.75" x14ac:dyDescent="0.2">
      <c r="A6" s="371"/>
      <c r="B6" s="371"/>
      <c r="C6" s="372"/>
      <c r="D6" s="371"/>
      <c r="E6" s="371"/>
      <c r="F6" s="37" t="s">
        <v>11</v>
      </c>
      <c r="G6" s="37" t="s">
        <v>12</v>
      </c>
      <c r="H6" s="37" t="s">
        <v>11</v>
      </c>
      <c r="I6" s="37" t="s">
        <v>12</v>
      </c>
      <c r="J6" s="37" t="s">
        <v>11</v>
      </c>
      <c r="K6" s="37" t="s">
        <v>12</v>
      </c>
    </row>
    <row r="7" spans="1:15" ht="15.75" x14ac:dyDescent="0.2">
      <c r="A7" s="9" t="s">
        <v>13</v>
      </c>
      <c r="B7" s="9" t="s">
        <v>14</v>
      </c>
      <c r="C7" s="9" t="s">
        <v>15</v>
      </c>
      <c r="D7" s="9" t="s">
        <v>16</v>
      </c>
      <c r="E7" s="9" t="s">
        <v>17</v>
      </c>
      <c r="F7" s="9" t="s">
        <v>18</v>
      </c>
      <c r="G7" s="9" t="s">
        <v>19</v>
      </c>
      <c r="H7" s="9" t="s">
        <v>20</v>
      </c>
      <c r="I7" s="9" t="s">
        <v>21</v>
      </c>
      <c r="J7" s="9" t="s">
        <v>22</v>
      </c>
      <c r="K7" s="9" t="s">
        <v>23</v>
      </c>
    </row>
    <row r="8" spans="1:15" ht="15" x14ac:dyDescent="0.2">
      <c r="A8" s="168">
        <v>1</v>
      </c>
      <c r="B8" s="169" t="s">
        <v>24</v>
      </c>
      <c r="C8" s="170">
        <v>7130800012</v>
      </c>
      <c r="D8" s="168" t="s">
        <v>25</v>
      </c>
      <c r="E8" s="171">
        <f>VLOOKUP(C8,'[1]SOR RATE'!A:D,4,0)</f>
        <v>2298.46</v>
      </c>
      <c r="F8" s="168">
        <v>17</v>
      </c>
      <c r="G8" s="171">
        <f>F8*E8</f>
        <v>39073.82</v>
      </c>
      <c r="H8" s="168">
        <v>17</v>
      </c>
      <c r="I8" s="171">
        <f>H8*E8</f>
        <v>39073.82</v>
      </c>
      <c r="J8" s="168">
        <v>17</v>
      </c>
      <c r="K8" s="171">
        <f>J8*E8</f>
        <v>39073.82</v>
      </c>
      <c r="L8" s="172"/>
    </row>
    <row r="9" spans="1:15" ht="15" x14ac:dyDescent="0.2">
      <c r="A9" s="168">
        <v>2</v>
      </c>
      <c r="B9" s="169" t="s">
        <v>26</v>
      </c>
      <c r="C9" s="170">
        <v>7130810441</v>
      </c>
      <c r="D9" s="168" t="s">
        <v>25</v>
      </c>
      <c r="E9" s="171">
        <f>VLOOKUP(C9,'[1]SOR RATE'!A:D,4,0)</f>
        <v>915.23</v>
      </c>
      <c r="F9" s="168">
        <v>22</v>
      </c>
      <c r="G9" s="171">
        <f>F9*E9</f>
        <v>20135.060000000001</v>
      </c>
      <c r="H9" s="168">
        <v>22</v>
      </c>
      <c r="I9" s="171">
        <f>H9*E9</f>
        <v>20135.060000000001</v>
      </c>
      <c r="J9" s="168">
        <v>22</v>
      </c>
      <c r="K9" s="171">
        <f>J9*E9</f>
        <v>20135.060000000001</v>
      </c>
      <c r="L9" s="172"/>
    </row>
    <row r="10" spans="1:15" ht="15" x14ac:dyDescent="0.2">
      <c r="A10" s="168">
        <v>3</v>
      </c>
      <c r="B10" s="169" t="s">
        <v>27</v>
      </c>
      <c r="C10" s="170">
        <v>7130820106</v>
      </c>
      <c r="D10" s="168" t="s">
        <v>25</v>
      </c>
      <c r="E10" s="171">
        <f>VLOOKUP(C10,'[1]SOR RATE'!A:D,4,0)</f>
        <v>14.27</v>
      </c>
      <c r="F10" s="168">
        <v>66</v>
      </c>
      <c r="G10" s="171">
        <f>F10*E10</f>
        <v>941.81999999999994</v>
      </c>
      <c r="H10" s="168">
        <v>66</v>
      </c>
      <c r="I10" s="171">
        <f>H10*E10</f>
        <v>941.81999999999994</v>
      </c>
      <c r="J10" s="168">
        <v>66</v>
      </c>
      <c r="K10" s="171">
        <f>J10*E10</f>
        <v>941.81999999999994</v>
      </c>
      <c r="L10" s="172"/>
    </row>
    <row r="11" spans="1:15" ht="18" x14ac:dyDescent="0.2">
      <c r="A11" s="168">
        <v>4</v>
      </c>
      <c r="B11" s="169" t="s">
        <v>28</v>
      </c>
      <c r="C11" s="170">
        <v>7130820201</v>
      </c>
      <c r="D11" s="168" t="s">
        <v>25</v>
      </c>
      <c r="E11" s="171">
        <f>VLOOKUP(C11,'[1]SOR RATE'!A:D,4,0)</f>
        <v>46.76</v>
      </c>
      <c r="F11" s="168">
        <v>17</v>
      </c>
      <c r="G11" s="171">
        <f>F11*E11</f>
        <v>794.92</v>
      </c>
      <c r="H11" s="168">
        <v>17</v>
      </c>
      <c r="I11" s="171">
        <f>H11*E11</f>
        <v>794.92</v>
      </c>
      <c r="J11" s="168">
        <v>17</v>
      </c>
      <c r="K11" s="171">
        <f>J11*E11</f>
        <v>794.92</v>
      </c>
      <c r="L11" s="172"/>
    </row>
    <row r="12" spans="1:15" ht="18" customHeight="1" x14ac:dyDescent="0.2">
      <c r="A12" s="168">
        <v>5</v>
      </c>
      <c r="B12" s="173" t="s">
        <v>29</v>
      </c>
      <c r="C12" s="170">
        <v>7130820216</v>
      </c>
      <c r="D12" s="168" t="s">
        <v>25</v>
      </c>
      <c r="E12" s="171">
        <f>VLOOKUP(C12,'[1]SOR RATE'!A:D,4,0)</f>
        <v>49.86</v>
      </c>
      <c r="F12" s="168">
        <v>25</v>
      </c>
      <c r="G12" s="171">
        <f>F12*E12</f>
        <v>1246.5</v>
      </c>
      <c r="H12" s="168">
        <v>25</v>
      </c>
      <c r="I12" s="171">
        <f>H12*E12</f>
        <v>1246.5</v>
      </c>
      <c r="J12" s="168">
        <v>25</v>
      </c>
      <c r="K12" s="171">
        <f>J12*E12</f>
        <v>1246.5</v>
      </c>
      <c r="L12" s="172"/>
    </row>
    <row r="13" spans="1:15" s="11" customFormat="1" ht="17.25" customHeight="1" x14ac:dyDescent="0.2">
      <c r="A13" s="366">
        <v>6</v>
      </c>
      <c r="B13" s="174" t="s">
        <v>30</v>
      </c>
      <c r="C13" s="174"/>
      <c r="D13" s="175"/>
      <c r="E13" s="175"/>
      <c r="F13" s="175"/>
      <c r="G13" s="175"/>
      <c r="H13" s="175"/>
      <c r="I13" s="175"/>
      <c r="J13" s="175"/>
      <c r="K13" s="176"/>
      <c r="L13" s="10"/>
      <c r="M13" s="10"/>
      <c r="N13" s="10"/>
      <c r="O13" s="10"/>
    </row>
    <row r="14" spans="1:15" s="11" customFormat="1" ht="15" x14ac:dyDescent="0.2">
      <c r="A14" s="367"/>
      <c r="B14" s="169" t="s">
        <v>31</v>
      </c>
      <c r="C14" s="170">
        <v>7130830057</v>
      </c>
      <c r="D14" s="168" t="s">
        <v>32</v>
      </c>
      <c r="E14" s="171">
        <f>VLOOKUP(C14,'[1]SOR RATE'!A:D,4,0)/1000</f>
        <v>48.334480000000006</v>
      </c>
      <c r="F14" s="168">
        <v>3090</v>
      </c>
      <c r="G14" s="171">
        <f>F14*E14</f>
        <v>149353.54320000001</v>
      </c>
      <c r="H14" s="177" t="s">
        <v>33</v>
      </c>
      <c r="I14" s="171"/>
      <c r="J14" s="177" t="s">
        <v>33</v>
      </c>
      <c r="K14" s="171"/>
      <c r="L14" s="172"/>
      <c r="M14" s="12"/>
      <c r="N14" s="12"/>
      <c r="O14" s="12"/>
    </row>
    <row r="15" spans="1:15" s="11" customFormat="1" ht="15" x14ac:dyDescent="0.2">
      <c r="A15" s="367"/>
      <c r="B15" s="169" t="s">
        <v>34</v>
      </c>
      <c r="C15" s="170">
        <v>7130830055</v>
      </c>
      <c r="D15" s="168" t="s">
        <v>32</v>
      </c>
      <c r="E15" s="171">
        <f>VLOOKUP(C15,'[1]SOR RATE'!A:D,4,0)/1000</f>
        <v>28.97522</v>
      </c>
      <c r="F15" s="177" t="s">
        <v>33</v>
      </c>
      <c r="G15" s="171"/>
      <c r="H15" s="177">
        <v>3090</v>
      </c>
      <c r="I15" s="171">
        <f>H15*E15</f>
        <v>89533.429799999998</v>
      </c>
      <c r="J15" s="177" t="s">
        <v>33</v>
      </c>
      <c r="K15" s="171"/>
      <c r="L15" s="172"/>
      <c r="M15" s="13"/>
      <c r="N15" s="14"/>
      <c r="O15" s="14"/>
    </row>
    <row r="16" spans="1:15" s="11" customFormat="1" ht="15" x14ac:dyDescent="0.2">
      <c r="A16" s="368"/>
      <c r="B16" s="169" t="s">
        <v>35</v>
      </c>
      <c r="C16" s="170">
        <v>7130830053</v>
      </c>
      <c r="D16" s="168" t="s">
        <v>32</v>
      </c>
      <c r="E16" s="171">
        <f>VLOOKUP(C16,'[1]SOR RATE'!A:D,4,0)/1000</f>
        <v>21.365759999999998</v>
      </c>
      <c r="F16" s="168">
        <v>1030</v>
      </c>
      <c r="G16" s="171">
        <f>F16*E16</f>
        <v>22006.732799999998</v>
      </c>
      <c r="H16" s="171">
        <v>1030</v>
      </c>
      <c r="I16" s="171">
        <f t="shared" ref="I16:I20" si="0">H16*E16</f>
        <v>22006.732799999998</v>
      </c>
      <c r="J16" s="178">
        <v>4120</v>
      </c>
      <c r="K16" s="171">
        <f>J16*E16</f>
        <v>88026.931199999992</v>
      </c>
      <c r="L16" s="172"/>
      <c r="M16" s="13"/>
      <c r="N16" s="13"/>
      <c r="O16" s="13"/>
    </row>
    <row r="17" spans="1:14" ht="15" x14ac:dyDescent="0.2">
      <c r="A17" s="366">
        <v>7</v>
      </c>
      <c r="B17" s="169" t="s">
        <v>36</v>
      </c>
      <c r="C17" s="170">
        <v>7130860032</v>
      </c>
      <c r="D17" s="168" t="s">
        <v>25</v>
      </c>
      <c r="E17" s="171">
        <f>VLOOKUP(C17,'[1]SOR RATE'!A:D,4,0)</f>
        <v>541.29</v>
      </c>
      <c r="F17" s="168">
        <v>9</v>
      </c>
      <c r="G17" s="171">
        <f>F17*E17</f>
        <v>4871.6099999999997</v>
      </c>
      <c r="H17" s="168">
        <v>9</v>
      </c>
      <c r="I17" s="171">
        <f t="shared" si="0"/>
        <v>4871.6099999999997</v>
      </c>
      <c r="J17" s="168">
        <v>9</v>
      </c>
      <c r="K17" s="171">
        <f>J17*E17</f>
        <v>4871.6099999999997</v>
      </c>
      <c r="L17" s="172"/>
    </row>
    <row r="18" spans="1:14" ht="15" x14ac:dyDescent="0.2">
      <c r="A18" s="367"/>
      <c r="B18" s="169" t="s">
        <v>37</v>
      </c>
      <c r="C18" s="170">
        <v>7130860077</v>
      </c>
      <c r="D18" s="168" t="s">
        <v>38</v>
      </c>
      <c r="E18" s="171">
        <f>VLOOKUP(C18,'[1]SOR RATE'!A:D,4,0)/1000</f>
        <v>91.568780000000004</v>
      </c>
      <c r="F18" s="168">
        <v>54</v>
      </c>
      <c r="G18" s="171">
        <f>F18*E18</f>
        <v>4944.7141200000005</v>
      </c>
      <c r="H18" s="168">
        <v>54</v>
      </c>
      <c r="I18" s="171">
        <f t="shared" si="0"/>
        <v>4944.7141200000005</v>
      </c>
      <c r="J18" s="168">
        <v>54</v>
      </c>
      <c r="K18" s="171">
        <f>J18*E18</f>
        <v>4944.7141200000005</v>
      </c>
      <c r="L18" s="172"/>
    </row>
    <row r="19" spans="1:14" ht="15" x14ac:dyDescent="0.2">
      <c r="A19" s="367"/>
      <c r="B19" s="169" t="s">
        <v>39</v>
      </c>
      <c r="C19" s="170">
        <v>7130810026</v>
      </c>
      <c r="D19" s="179" t="s">
        <v>40</v>
      </c>
      <c r="E19" s="171">
        <f>VLOOKUP(C19,'[1]SOR RATE'!A194:D194,4,0)</f>
        <v>216.31</v>
      </c>
      <c r="F19" s="168">
        <v>9</v>
      </c>
      <c r="G19" s="171">
        <f>F19*E19</f>
        <v>1946.79</v>
      </c>
      <c r="H19" s="168">
        <v>9</v>
      </c>
      <c r="I19" s="171">
        <f t="shared" si="0"/>
        <v>1946.79</v>
      </c>
      <c r="J19" s="168">
        <v>9</v>
      </c>
      <c r="K19" s="171">
        <f>J19*E19</f>
        <v>1946.79</v>
      </c>
      <c r="L19" s="172"/>
    </row>
    <row r="20" spans="1:14" ht="15" x14ac:dyDescent="0.2">
      <c r="A20" s="368"/>
      <c r="B20" s="169" t="s">
        <v>41</v>
      </c>
      <c r="C20" s="170">
        <v>7130820117</v>
      </c>
      <c r="D20" s="168" t="s">
        <v>25</v>
      </c>
      <c r="E20" s="171">
        <f>VLOOKUP(C20,'[1]SOR RATE'!A:D,4,0)</f>
        <v>12.33</v>
      </c>
      <c r="F20" s="168">
        <v>9</v>
      </c>
      <c r="G20" s="171">
        <f>F20*E20</f>
        <v>110.97</v>
      </c>
      <c r="H20" s="168">
        <v>9</v>
      </c>
      <c r="I20" s="171">
        <f t="shared" si="0"/>
        <v>110.97</v>
      </c>
      <c r="J20" s="168">
        <v>9</v>
      </c>
      <c r="K20" s="171">
        <f>J20*E20</f>
        <v>110.97</v>
      </c>
      <c r="L20" s="172"/>
    </row>
    <row r="21" spans="1:14" ht="48" customHeight="1" x14ac:dyDescent="0.2">
      <c r="A21" s="366">
        <v>8</v>
      </c>
      <c r="B21" s="173" t="s">
        <v>42</v>
      </c>
      <c r="D21" s="180"/>
      <c r="E21" s="171"/>
      <c r="F21" s="168">
        <f>17+9</f>
        <v>26</v>
      </c>
      <c r="G21" s="171"/>
      <c r="H21" s="168">
        <f>17+9</f>
        <v>26</v>
      </c>
      <c r="I21" s="171"/>
      <c r="J21" s="168">
        <f>17+9</f>
        <v>26</v>
      </c>
      <c r="K21" s="171"/>
    </row>
    <row r="22" spans="1:14" ht="16.5" customHeight="1" x14ac:dyDescent="0.2">
      <c r="A22" s="368"/>
      <c r="B22" s="169" t="s">
        <v>43</v>
      </c>
      <c r="C22" s="170">
        <v>7130640008</v>
      </c>
      <c r="D22" s="181" t="s">
        <v>44</v>
      </c>
      <c r="E22" s="171">
        <f>VLOOKUP(C22,'[1]SOR RATE'!A:D,4,0)</f>
        <v>158</v>
      </c>
      <c r="F22" s="168">
        <f>17+(9*2)</f>
        <v>35</v>
      </c>
      <c r="G22" s="171">
        <f>F22*E22</f>
        <v>5530</v>
      </c>
      <c r="H22" s="168">
        <f>17+(9*2)</f>
        <v>35</v>
      </c>
      <c r="I22" s="171">
        <f>H22*E22</f>
        <v>5530</v>
      </c>
      <c r="J22" s="168">
        <f>17+(9*2)</f>
        <v>35</v>
      </c>
      <c r="K22" s="171">
        <f>J22*E22</f>
        <v>5530</v>
      </c>
      <c r="L22" s="364" t="s">
        <v>45</v>
      </c>
      <c r="M22" s="365"/>
      <c r="N22" s="172"/>
    </row>
    <row r="23" spans="1:14" ht="30" x14ac:dyDescent="0.2">
      <c r="A23" s="182">
        <v>9</v>
      </c>
      <c r="B23" s="173" t="s">
        <v>46</v>
      </c>
      <c r="C23" s="170">
        <v>7130870013</v>
      </c>
      <c r="D23" s="182" t="s">
        <v>25</v>
      </c>
      <c r="E23" s="171">
        <f>VLOOKUP(C23,'[1]SOR RATE'!A:D,4,0)</f>
        <v>149.30000000000001</v>
      </c>
      <c r="F23" s="182">
        <v>5</v>
      </c>
      <c r="G23" s="171">
        <f>F23*E23</f>
        <v>746.5</v>
      </c>
      <c r="H23" s="182">
        <v>5</v>
      </c>
      <c r="I23" s="171">
        <f>H23*E23</f>
        <v>746.5</v>
      </c>
      <c r="J23" s="182">
        <v>5</v>
      </c>
      <c r="K23" s="171">
        <f>J23*E23</f>
        <v>746.5</v>
      </c>
      <c r="L23" s="172"/>
    </row>
    <row r="24" spans="1:14" ht="15.75" customHeight="1" x14ac:dyDescent="0.2">
      <c r="A24" s="168">
        <v>10</v>
      </c>
      <c r="B24" s="169" t="s">
        <v>47</v>
      </c>
      <c r="C24" s="170">
        <v>7130820018</v>
      </c>
      <c r="D24" s="168" t="s">
        <v>40</v>
      </c>
      <c r="E24" s="171">
        <f>VLOOKUP(C24,'[1]SOR RATE'!A:D,4,0)</f>
        <v>4.63</v>
      </c>
      <c r="F24" s="168">
        <v>44</v>
      </c>
      <c r="G24" s="171">
        <f>F24*E24</f>
        <v>203.72</v>
      </c>
      <c r="H24" s="168">
        <v>44</v>
      </c>
      <c r="I24" s="171">
        <f>H24*E24</f>
        <v>203.72</v>
      </c>
      <c r="J24" s="168">
        <v>44</v>
      </c>
      <c r="K24" s="171">
        <f>J24*E24</f>
        <v>203.72</v>
      </c>
      <c r="L24" s="172"/>
    </row>
    <row r="25" spans="1:14" ht="15" x14ac:dyDescent="0.2">
      <c r="A25" s="366">
        <v>11</v>
      </c>
      <c r="B25" s="169" t="s">
        <v>48</v>
      </c>
      <c r="C25" s="170"/>
      <c r="D25" s="168" t="s">
        <v>38</v>
      </c>
      <c r="E25" s="171"/>
      <c r="F25" s="168">
        <v>35</v>
      </c>
      <c r="G25" s="171"/>
      <c r="H25" s="168">
        <v>35</v>
      </c>
      <c r="I25" s="171"/>
      <c r="J25" s="168">
        <v>35</v>
      </c>
      <c r="K25" s="171"/>
    </row>
    <row r="26" spans="1:14" ht="18" customHeight="1" x14ac:dyDescent="0.2">
      <c r="A26" s="367"/>
      <c r="B26" s="183" t="s">
        <v>49</v>
      </c>
      <c r="C26" s="170">
        <v>7130620573</v>
      </c>
      <c r="D26" s="168" t="s">
        <v>38</v>
      </c>
      <c r="E26" s="171">
        <f>VLOOKUP(C26,'[1]SOR RATE'!A:D,4,0)</f>
        <v>81.75</v>
      </c>
      <c r="F26" s="168">
        <v>10</v>
      </c>
      <c r="G26" s="171">
        <f t="shared" ref="G26:G32" si="1">F26*E26</f>
        <v>817.5</v>
      </c>
      <c r="H26" s="168">
        <v>10</v>
      </c>
      <c r="I26" s="171">
        <f t="shared" ref="I26:I32" si="2">H26*E26</f>
        <v>817.5</v>
      </c>
      <c r="J26" s="168">
        <v>10</v>
      </c>
      <c r="K26" s="171">
        <f t="shared" ref="K26:K32" si="3">J26*E26</f>
        <v>817.5</v>
      </c>
      <c r="L26" s="172"/>
    </row>
    <row r="27" spans="1:14" ht="15.75" customHeight="1" x14ac:dyDescent="0.2">
      <c r="A27" s="367"/>
      <c r="B27" s="183" t="s">
        <v>50</v>
      </c>
      <c r="C27" s="170">
        <v>7130620609</v>
      </c>
      <c r="D27" s="168" t="s">
        <v>38</v>
      </c>
      <c r="E27" s="171">
        <f>VLOOKUP(C27,'[1]SOR RATE'!A:D,4,0)</f>
        <v>81.75</v>
      </c>
      <c r="F27" s="168">
        <v>5</v>
      </c>
      <c r="G27" s="171">
        <f t="shared" si="1"/>
        <v>408.75</v>
      </c>
      <c r="H27" s="168">
        <v>5</v>
      </c>
      <c r="I27" s="171">
        <f t="shared" si="2"/>
        <v>408.75</v>
      </c>
      <c r="J27" s="168">
        <v>5</v>
      </c>
      <c r="K27" s="171">
        <f t="shared" si="3"/>
        <v>408.75</v>
      </c>
      <c r="L27" s="172"/>
    </row>
    <row r="28" spans="1:14" ht="17.25" customHeight="1" x14ac:dyDescent="0.2">
      <c r="A28" s="368"/>
      <c r="B28" s="183" t="s">
        <v>51</v>
      </c>
      <c r="C28" s="170">
        <v>7130620625</v>
      </c>
      <c r="D28" s="168" t="s">
        <v>38</v>
      </c>
      <c r="E28" s="171">
        <f>VLOOKUP(C28,'[1]SOR RATE'!A:D,4,0)</f>
        <v>79.02</v>
      </c>
      <c r="F28" s="168">
        <v>20</v>
      </c>
      <c r="G28" s="171">
        <f t="shared" si="1"/>
        <v>1580.3999999999999</v>
      </c>
      <c r="H28" s="168">
        <v>20</v>
      </c>
      <c r="I28" s="171">
        <f t="shared" si="2"/>
        <v>1580.3999999999999</v>
      </c>
      <c r="J28" s="168">
        <v>20</v>
      </c>
      <c r="K28" s="171">
        <f t="shared" si="3"/>
        <v>1580.3999999999999</v>
      </c>
      <c r="L28" s="172"/>
    </row>
    <row r="29" spans="1:14" ht="15" x14ac:dyDescent="0.2">
      <c r="A29" s="168">
        <v>12</v>
      </c>
      <c r="B29" s="169" t="s">
        <v>52</v>
      </c>
      <c r="C29" s="170">
        <v>7130830006</v>
      </c>
      <c r="D29" s="168" t="s">
        <v>38</v>
      </c>
      <c r="E29" s="171">
        <f>VLOOKUP(C29,'[1]SOR RATE'!A:D,4,0)</f>
        <v>204.16</v>
      </c>
      <c r="F29" s="168">
        <v>3.5</v>
      </c>
      <c r="G29" s="171">
        <f t="shared" si="1"/>
        <v>714.56</v>
      </c>
      <c r="H29" s="168">
        <v>3.5</v>
      </c>
      <c r="I29" s="171">
        <f t="shared" si="2"/>
        <v>714.56</v>
      </c>
      <c r="J29" s="168">
        <v>3.5</v>
      </c>
      <c r="K29" s="171">
        <f t="shared" si="3"/>
        <v>714.56</v>
      </c>
      <c r="L29" s="172"/>
    </row>
    <row r="30" spans="1:14" ht="15.75" customHeight="1" x14ac:dyDescent="0.2">
      <c r="A30" s="168">
        <v>13</v>
      </c>
      <c r="B30" s="169" t="s">
        <v>53</v>
      </c>
      <c r="C30" s="170">
        <v>7130210809</v>
      </c>
      <c r="D30" s="168" t="s">
        <v>54</v>
      </c>
      <c r="E30" s="171">
        <f>VLOOKUP(C30,'[1]SOR RATE'!A:D,4,0)</f>
        <v>406.6</v>
      </c>
      <c r="F30" s="168">
        <v>2</v>
      </c>
      <c r="G30" s="171">
        <f t="shared" si="1"/>
        <v>813.2</v>
      </c>
      <c r="H30" s="168">
        <v>2</v>
      </c>
      <c r="I30" s="171">
        <f t="shared" si="2"/>
        <v>813.2</v>
      </c>
      <c r="J30" s="168">
        <v>2</v>
      </c>
      <c r="K30" s="171">
        <f t="shared" si="3"/>
        <v>813.2</v>
      </c>
      <c r="L30" s="172"/>
    </row>
    <row r="31" spans="1:14" ht="15" x14ac:dyDescent="0.2">
      <c r="A31" s="168">
        <v>14</v>
      </c>
      <c r="B31" s="169" t="s">
        <v>55</v>
      </c>
      <c r="C31" s="170">
        <v>7130211158</v>
      </c>
      <c r="D31" s="168" t="s">
        <v>54</v>
      </c>
      <c r="E31" s="171">
        <f>VLOOKUP(C31,'[1]SOR RATE'!A:D,4,0)</f>
        <v>181.98</v>
      </c>
      <c r="F31" s="168">
        <v>2</v>
      </c>
      <c r="G31" s="171">
        <f t="shared" si="1"/>
        <v>363.96</v>
      </c>
      <c r="H31" s="168">
        <v>2</v>
      </c>
      <c r="I31" s="171">
        <f t="shared" si="2"/>
        <v>363.96</v>
      </c>
      <c r="J31" s="168">
        <v>2</v>
      </c>
      <c r="K31" s="171">
        <f t="shared" si="3"/>
        <v>363.96</v>
      </c>
      <c r="L31" s="172"/>
    </row>
    <row r="32" spans="1:14" ht="15" x14ac:dyDescent="0.2">
      <c r="A32" s="168">
        <v>15</v>
      </c>
      <c r="B32" s="169" t="s">
        <v>56</v>
      </c>
      <c r="C32" s="170">
        <v>7130870043</v>
      </c>
      <c r="D32" s="168" t="s">
        <v>38</v>
      </c>
      <c r="E32" s="171">
        <f>VLOOKUP(C32,'[1]SOR RATE'!A:D,4,0)/1000</f>
        <v>87.810079999999999</v>
      </c>
      <c r="F32" s="168">
        <v>6</v>
      </c>
      <c r="G32" s="171">
        <f t="shared" si="1"/>
        <v>526.86048000000005</v>
      </c>
      <c r="H32" s="168">
        <v>6</v>
      </c>
      <c r="I32" s="171">
        <f t="shared" si="2"/>
        <v>526.86048000000005</v>
      </c>
      <c r="J32" s="168">
        <v>6</v>
      </c>
      <c r="K32" s="171">
        <f t="shared" si="3"/>
        <v>526.86048000000005</v>
      </c>
      <c r="L32" s="172"/>
    </row>
    <row r="33" spans="1:13" ht="34.5" customHeight="1" x14ac:dyDescent="0.2">
      <c r="A33" s="37">
        <v>16</v>
      </c>
      <c r="B33" s="184" t="s">
        <v>57</v>
      </c>
      <c r="C33" s="185"/>
      <c r="D33" s="37"/>
      <c r="E33" s="37"/>
      <c r="F33" s="37"/>
      <c r="G33" s="186">
        <f>SUM(G8:G32)</f>
        <v>257131.93059999999</v>
      </c>
      <c r="H33" s="186"/>
      <c r="I33" s="186">
        <f>SUM(I8:I32)</f>
        <v>197311.81719999999</v>
      </c>
      <c r="J33" s="186"/>
      <c r="K33" s="186">
        <f>SUM(K8:K32)</f>
        <v>173798.58579999997</v>
      </c>
      <c r="L33" s="15"/>
      <c r="M33" s="16"/>
    </row>
    <row r="34" spans="1:13" ht="34.5" customHeight="1" x14ac:dyDescent="0.2">
      <c r="A34" s="187">
        <v>17</v>
      </c>
      <c r="B34" s="184" t="s">
        <v>58</v>
      </c>
      <c r="C34" s="185"/>
      <c r="D34" s="37"/>
      <c r="E34" s="37"/>
      <c r="F34" s="37"/>
      <c r="G34" s="186">
        <f>G33/1.18</f>
        <v>217908.41576271187</v>
      </c>
      <c r="H34" s="186"/>
      <c r="I34" s="186">
        <f>I33/1.18</f>
        <v>167213.40440677965</v>
      </c>
      <c r="J34" s="186"/>
      <c r="K34" s="186">
        <f>K33/1.18</f>
        <v>147286.93711864404</v>
      </c>
      <c r="L34" s="17"/>
      <c r="M34" s="16"/>
    </row>
    <row r="35" spans="1:13" ht="32.25" customHeight="1" x14ac:dyDescent="0.2">
      <c r="A35" s="182">
        <v>18</v>
      </c>
      <c r="B35" s="188" t="s">
        <v>59</v>
      </c>
      <c r="C35" s="189"/>
      <c r="D35" s="189"/>
      <c r="E35" s="170">
        <v>7.4999999999999997E-2</v>
      </c>
      <c r="F35" s="170"/>
      <c r="G35" s="171">
        <f>G33*E35</f>
        <v>19284.894795</v>
      </c>
      <c r="H35" s="171"/>
      <c r="I35" s="171">
        <f>I33*E35</f>
        <v>14798.386289999999</v>
      </c>
      <c r="J35" s="171"/>
      <c r="K35" s="171">
        <f>K33*E35</f>
        <v>13034.893934999998</v>
      </c>
      <c r="L35" s="18"/>
      <c r="M35" s="19"/>
    </row>
    <row r="36" spans="1:13" ht="33" customHeight="1" x14ac:dyDescent="0.2">
      <c r="A36" s="190" t="s">
        <v>60</v>
      </c>
      <c r="B36" s="188" t="s">
        <v>61</v>
      </c>
      <c r="C36" s="191"/>
      <c r="D36" s="190" t="s">
        <v>25</v>
      </c>
      <c r="E36" s="192">
        <f>199.597056245394*1.0524*1.055*1.035</f>
        <v>229.3653344603272</v>
      </c>
      <c r="F36" s="193">
        <v>17</v>
      </c>
      <c r="G36" s="192">
        <f>F36*E36</f>
        <v>3899.2106858255625</v>
      </c>
      <c r="H36" s="193">
        <v>17</v>
      </c>
      <c r="I36" s="192">
        <f>H36*E36</f>
        <v>3899.2106858255625</v>
      </c>
      <c r="J36" s="193">
        <v>17</v>
      </c>
      <c r="K36" s="192">
        <f>J36*E36</f>
        <v>3899.2106858255625</v>
      </c>
      <c r="L36" s="15"/>
    </row>
    <row r="37" spans="1:13" ht="21" customHeight="1" x14ac:dyDescent="0.2">
      <c r="A37" s="190">
        <v>20</v>
      </c>
      <c r="B37" s="194" t="s">
        <v>62</v>
      </c>
      <c r="C37" s="191"/>
      <c r="D37" s="180"/>
      <c r="E37" s="192"/>
      <c r="F37" s="180"/>
      <c r="G37" s="192">
        <v>56891.34</v>
      </c>
      <c r="H37" s="180"/>
      <c r="I37" s="192">
        <f>+G37</f>
        <v>56891.34</v>
      </c>
      <c r="J37" s="180"/>
      <c r="K37" s="192">
        <f>+I37</f>
        <v>56891.34</v>
      </c>
      <c r="L37" s="15"/>
    </row>
    <row r="38" spans="1:13" ht="38.25" customHeight="1" x14ac:dyDescent="0.2">
      <c r="A38" s="180">
        <v>21</v>
      </c>
      <c r="B38" s="194" t="s">
        <v>63</v>
      </c>
      <c r="C38" s="191"/>
      <c r="D38" s="180"/>
      <c r="E38" s="192">
        <v>0.04</v>
      </c>
      <c r="F38" s="180"/>
      <c r="G38" s="171">
        <f>G34*E38</f>
        <v>8716.3366305084746</v>
      </c>
      <c r="H38" s="192"/>
      <c r="I38" s="171">
        <f>I34*E38</f>
        <v>6688.5361762711864</v>
      </c>
      <c r="J38" s="192"/>
      <c r="K38" s="171">
        <f>K34*E38</f>
        <v>5891.477484745762</v>
      </c>
      <c r="L38" s="195" t="s">
        <v>64</v>
      </c>
      <c r="M38" s="20"/>
    </row>
    <row r="39" spans="1:13" ht="47.25" customHeight="1" x14ac:dyDescent="0.2">
      <c r="A39" s="180">
        <v>22</v>
      </c>
      <c r="B39" s="196" t="s">
        <v>65</v>
      </c>
      <c r="C39" s="191"/>
      <c r="D39" s="180"/>
      <c r="E39" s="192"/>
      <c r="F39" s="180"/>
      <c r="G39" s="171">
        <f>(G33+G35+G36+G37+G38)*0.125</f>
        <v>43240.464088916757</v>
      </c>
      <c r="H39" s="192"/>
      <c r="I39" s="171">
        <f>(I33+I35+I36+I37+I38)*0.125</f>
        <v>34948.66129401209</v>
      </c>
      <c r="J39" s="192"/>
      <c r="K39" s="171">
        <f>(K33+K35+K36+K37+K38)*0.125</f>
        <v>31689.438488196411</v>
      </c>
      <c r="L39" s="21"/>
      <c r="M39" s="20"/>
    </row>
    <row r="40" spans="1:13" ht="31.5" customHeight="1" x14ac:dyDescent="0.2">
      <c r="A40" s="7">
        <v>23</v>
      </c>
      <c r="B40" s="197" t="s">
        <v>66</v>
      </c>
      <c r="C40" s="191"/>
      <c r="D40" s="180"/>
      <c r="E40" s="192"/>
      <c r="F40" s="180"/>
      <c r="G40" s="198">
        <f>SUM(G34:G39)</f>
        <v>349940.66196296265</v>
      </c>
      <c r="H40" s="7"/>
      <c r="I40" s="198">
        <f>SUM(I34:I39)</f>
        <v>284439.53885288845</v>
      </c>
      <c r="J40" s="7"/>
      <c r="K40" s="198">
        <f>SUM(K34:K39)</f>
        <v>258693.29771241176</v>
      </c>
      <c r="L40" s="15"/>
    </row>
    <row r="41" spans="1:13" ht="18" customHeight="1" x14ac:dyDescent="0.2">
      <c r="A41" s="180">
        <v>24</v>
      </c>
      <c r="B41" s="188" t="s">
        <v>67</v>
      </c>
      <c r="C41" s="191"/>
      <c r="D41" s="180"/>
      <c r="E41" s="192">
        <v>0.09</v>
      </c>
      <c r="F41" s="180"/>
      <c r="G41" s="192">
        <f>G40*E41</f>
        <v>31494.659576666636</v>
      </c>
      <c r="H41" s="180"/>
      <c r="I41" s="192">
        <f>I40*E41</f>
        <v>25599.558496759961</v>
      </c>
      <c r="J41" s="180"/>
      <c r="K41" s="192">
        <f>K40*E41</f>
        <v>23282.396794117056</v>
      </c>
      <c r="L41" s="15"/>
    </row>
    <row r="42" spans="1:13" ht="18" customHeight="1" x14ac:dyDescent="0.2">
      <c r="A42" s="180">
        <v>25</v>
      </c>
      <c r="B42" s="188" t="s">
        <v>68</v>
      </c>
      <c r="C42" s="191"/>
      <c r="D42" s="180"/>
      <c r="E42" s="192">
        <v>0.09</v>
      </c>
      <c r="F42" s="180"/>
      <c r="G42" s="192">
        <f>G40*E42</f>
        <v>31494.659576666636</v>
      </c>
      <c r="H42" s="180"/>
      <c r="I42" s="192">
        <f>I40*E42</f>
        <v>25599.558496759961</v>
      </c>
      <c r="J42" s="180"/>
      <c r="K42" s="192">
        <f>K40*E42</f>
        <v>23282.396794117056</v>
      </c>
      <c r="L42" s="22"/>
    </row>
    <row r="43" spans="1:13" ht="31.5" customHeight="1" x14ac:dyDescent="0.2">
      <c r="A43" s="180">
        <v>26</v>
      </c>
      <c r="B43" s="196" t="s">
        <v>69</v>
      </c>
      <c r="C43" s="191"/>
      <c r="D43" s="180"/>
      <c r="E43" s="192"/>
      <c r="F43" s="180"/>
      <c r="G43" s="192">
        <f>G40+G41+G42</f>
        <v>412929.98111629597</v>
      </c>
      <c r="H43" s="192"/>
      <c r="I43" s="192">
        <f>I40+I41+I42</f>
        <v>335638.65584640839</v>
      </c>
      <c r="J43" s="192"/>
      <c r="K43" s="192">
        <f>K40+K41+K42</f>
        <v>305258.09130064584</v>
      </c>
      <c r="L43" s="15"/>
    </row>
    <row r="44" spans="1:13" ht="34.5" customHeight="1" x14ac:dyDescent="0.2">
      <c r="A44" s="7">
        <v>27</v>
      </c>
      <c r="B44" s="199" t="s">
        <v>70</v>
      </c>
      <c r="C44" s="8"/>
      <c r="D44" s="7"/>
      <c r="E44" s="198"/>
      <c r="F44" s="7"/>
      <c r="G44" s="186">
        <f>ROUND(G43,0)</f>
        <v>412930</v>
      </c>
      <c r="H44" s="7"/>
      <c r="I44" s="186">
        <f>ROUND(I43,0)</f>
        <v>335639</v>
      </c>
      <c r="J44" s="7"/>
      <c r="K44" s="186">
        <f>ROUND(K43,0)</f>
        <v>305258</v>
      </c>
      <c r="L44" s="15"/>
    </row>
    <row r="46" spans="1:13" ht="15.75" x14ac:dyDescent="0.2">
      <c r="A46" s="23"/>
      <c r="B46" s="24" t="s">
        <v>71</v>
      </c>
      <c r="C46" s="25"/>
      <c r="D46" s="26"/>
      <c r="E46" s="26"/>
      <c r="F46" s="26"/>
      <c r="G46" s="27"/>
    </row>
    <row r="47" spans="1:13" ht="18" x14ac:dyDescent="0.25">
      <c r="A47" s="28" t="s">
        <v>72</v>
      </c>
      <c r="B47" s="29" t="s">
        <v>73</v>
      </c>
      <c r="D47" s="26"/>
      <c r="E47" s="26"/>
      <c r="F47" s="26"/>
      <c r="G47" s="26"/>
    </row>
    <row r="48" spans="1:13" ht="18" x14ac:dyDescent="0.25">
      <c r="A48" s="28"/>
      <c r="B48" s="29"/>
      <c r="D48" s="26"/>
      <c r="E48" s="26"/>
      <c r="F48" s="26"/>
      <c r="G48" s="26"/>
    </row>
    <row r="49" spans="1:11" ht="18" x14ac:dyDescent="0.25">
      <c r="A49" s="28"/>
      <c r="B49" s="29"/>
      <c r="D49" s="26"/>
      <c r="E49" s="26"/>
      <c r="F49" s="26"/>
      <c r="G49" s="26"/>
    </row>
    <row r="50" spans="1:11" ht="18" x14ac:dyDescent="0.25">
      <c r="A50" s="28"/>
      <c r="B50" s="29"/>
      <c r="D50" s="26"/>
      <c r="E50" s="26"/>
      <c r="F50" s="26"/>
      <c r="G50" s="26"/>
    </row>
    <row r="51" spans="1:11" ht="23.25" x14ac:dyDescent="0.35">
      <c r="D51" s="200"/>
      <c r="E51" s="200"/>
      <c r="F51" s="200"/>
      <c r="G51" s="200"/>
      <c r="H51" s="200"/>
      <c r="I51" s="200"/>
    </row>
    <row r="62" spans="1:11" ht="15" x14ac:dyDescent="0.2">
      <c r="I62" s="30"/>
      <c r="J62" s="30"/>
      <c r="K62" s="30"/>
    </row>
    <row r="63" spans="1:11" ht="15" x14ac:dyDescent="0.2">
      <c r="I63" s="30"/>
      <c r="J63" s="30"/>
      <c r="K63" s="30"/>
    </row>
    <row r="64" spans="1:11" ht="15" x14ac:dyDescent="0.2">
      <c r="I64" s="30"/>
      <c r="J64" s="30"/>
      <c r="K64" s="30"/>
    </row>
    <row r="65" spans="9:12" ht="15" x14ac:dyDescent="0.2">
      <c r="I65" s="30"/>
      <c r="J65" s="30"/>
      <c r="K65" s="30"/>
    </row>
    <row r="66" spans="9:12" ht="15" x14ac:dyDescent="0.2">
      <c r="I66" s="30"/>
      <c r="J66" s="30"/>
      <c r="K66" s="30"/>
    </row>
    <row r="67" spans="9:12" ht="15" x14ac:dyDescent="0.2">
      <c r="I67" s="30"/>
      <c r="J67" s="30"/>
      <c r="K67" s="30"/>
    </row>
    <row r="68" spans="9:12" ht="15" x14ac:dyDescent="0.2">
      <c r="I68" s="30"/>
      <c r="J68" s="30"/>
      <c r="K68" s="30"/>
    </row>
    <row r="69" spans="9:12" ht="15" x14ac:dyDescent="0.2">
      <c r="I69" s="30"/>
      <c r="J69" s="30"/>
      <c r="K69" s="30"/>
    </row>
    <row r="70" spans="9:12" ht="15" x14ac:dyDescent="0.2">
      <c r="I70" s="30"/>
      <c r="J70" s="30"/>
      <c r="K70" s="30"/>
    </row>
    <row r="71" spans="9:12" ht="15" x14ac:dyDescent="0.2">
      <c r="I71" s="30"/>
      <c r="J71" s="30"/>
      <c r="K71" s="30"/>
    </row>
    <row r="72" spans="9:12" ht="15" x14ac:dyDescent="0.2">
      <c r="I72" s="30"/>
      <c r="J72" s="30"/>
      <c r="K72" s="30"/>
    </row>
    <row r="73" spans="9:12" ht="15" x14ac:dyDescent="0.2">
      <c r="I73" s="30"/>
      <c r="J73" s="30"/>
      <c r="K73" s="30"/>
    </row>
    <row r="74" spans="9:12" ht="15" x14ac:dyDescent="0.2">
      <c r="I74" s="30"/>
      <c r="J74" s="30"/>
      <c r="K74" s="30"/>
    </row>
    <row r="75" spans="9:12" ht="15.75" x14ac:dyDescent="0.25">
      <c r="I75" s="31"/>
      <c r="J75" s="31"/>
      <c r="K75" s="31"/>
    </row>
    <row r="76" spans="9:12" ht="15" x14ac:dyDescent="0.2">
      <c r="I76" s="16"/>
      <c r="J76" s="30"/>
      <c r="K76" s="30"/>
      <c r="L76" s="30"/>
    </row>
    <row r="77" spans="9:12" ht="15" x14ac:dyDescent="0.2">
      <c r="I77" s="16"/>
      <c r="J77" s="30"/>
      <c r="K77" s="30"/>
      <c r="L77" s="30"/>
    </row>
    <row r="78" spans="9:12" ht="15" x14ac:dyDescent="0.2">
      <c r="I78" s="16"/>
      <c r="J78" s="30"/>
      <c r="K78" s="30"/>
      <c r="L78" s="30"/>
    </row>
    <row r="79" spans="9:12" ht="15" x14ac:dyDescent="0.2">
      <c r="I79" s="16"/>
      <c r="J79" s="30"/>
      <c r="K79" s="30"/>
      <c r="L79" s="30"/>
    </row>
    <row r="80" spans="9:12" ht="15" x14ac:dyDescent="0.2">
      <c r="I80" s="16"/>
      <c r="J80" s="30"/>
      <c r="K80" s="30"/>
      <c r="L80" s="30"/>
    </row>
    <row r="81" spans="9:12" ht="15" x14ac:dyDescent="0.2">
      <c r="I81" s="16"/>
      <c r="J81" s="30"/>
      <c r="K81" s="30"/>
      <c r="L81" s="30"/>
    </row>
    <row r="82" spans="9:12" ht="15" x14ac:dyDescent="0.2">
      <c r="I82" s="16"/>
      <c r="J82" s="30"/>
      <c r="K82" s="30"/>
      <c r="L82" s="30"/>
    </row>
    <row r="83" spans="9:12" ht="15" x14ac:dyDescent="0.2">
      <c r="I83" s="16"/>
      <c r="J83" s="30"/>
      <c r="K83" s="30"/>
      <c r="L83" s="30"/>
    </row>
    <row r="84" spans="9:12" ht="15" x14ac:dyDescent="0.2">
      <c r="I84" s="16"/>
      <c r="J84" s="30"/>
      <c r="K84" s="30"/>
      <c r="L84" s="30"/>
    </row>
    <row r="85" spans="9:12" ht="15" x14ac:dyDescent="0.2">
      <c r="I85" s="16"/>
      <c r="J85" s="30"/>
      <c r="K85" s="30"/>
      <c r="L85" s="30"/>
    </row>
    <row r="86" spans="9:12" ht="15" x14ac:dyDescent="0.2">
      <c r="I86" s="16"/>
      <c r="J86" s="30"/>
      <c r="K86" s="30"/>
      <c r="L86" s="30"/>
    </row>
    <row r="87" spans="9:12" ht="15" x14ac:dyDescent="0.2">
      <c r="I87" s="16"/>
      <c r="J87" s="30"/>
      <c r="K87" s="30"/>
      <c r="L87" s="30"/>
    </row>
    <row r="88" spans="9:12" ht="15" x14ac:dyDescent="0.2">
      <c r="I88" s="16"/>
      <c r="J88" s="30"/>
      <c r="K88" s="30"/>
      <c r="L88" s="30"/>
    </row>
    <row r="89" spans="9:12" ht="15" x14ac:dyDescent="0.2">
      <c r="I89" s="16"/>
      <c r="J89" s="30"/>
      <c r="K89" s="30"/>
      <c r="L89" s="30"/>
    </row>
    <row r="90" spans="9:12" ht="15" x14ac:dyDescent="0.2">
      <c r="I90" s="16"/>
      <c r="J90" s="30"/>
      <c r="K90" s="30"/>
      <c r="L90" s="30"/>
    </row>
    <row r="91" spans="9:12" ht="15" x14ac:dyDescent="0.2">
      <c r="I91" s="16"/>
      <c r="J91" s="30"/>
      <c r="K91" s="30"/>
      <c r="L91" s="30"/>
    </row>
    <row r="92" spans="9:12" ht="15" x14ac:dyDescent="0.2">
      <c r="I92" s="16"/>
      <c r="J92" s="30"/>
      <c r="K92" s="30"/>
      <c r="L92" s="30"/>
    </row>
    <row r="93" spans="9:12" ht="15" x14ac:dyDescent="0.2">
      <c r="I93" s="16"/>
      <c r="J93" s="30"/>
      <c r="K93" s="30"/>
      <c r="L93" s="30"/>
    </row>
    <row r="94" spans="9:12" ht="15" x14ac:dyDescent="0.2">
      <c r="I94" s="16"/>
      <c r="J94" s="30"/>
      <c r="K94" s="30"/>
      <c r="L94" s="30"/>
    </row>
    <row r="95" spans="9:12" x14ac:dyDescent="0.2">
      <c r="J95" s="32"/>
      <c r="K95" s="32"/>
      <c r="L95" s="32"/>
    </row>
    <row r="96" spans="9:12" x14ac:dyDescent="0.2">
      <c r="J96" s="32"/>
      <c r="K96" s="32"/>
      <c r="L96" s="32"/>
    </row>
    <row r="97" spans="10:12" x14ac:dyDescent="0.2">
      <c r="J97" s="32"/>
      <c r="K97" s="32"/>
      <c r="L97" s="32"/>
    </row>
    <row r="98" spans="10:12" x14ac:dyDescent="0.2">
      <c r="J98" s="32"/>
      <c r="K98" s="32"/>
      <c r="L98" s="32"/>
    </row>
    <row r="99" spans="10:12" x14ac:dyDescent="0.2">
      <c r="J99" s="32"/>
      <c r="K99" s="32"/>
      <c r="L99" s="32"/>
    </row>
    <row r="100" spans="10:12" x14ac:dyDescent="0.2">
      <c r="J100" s="32"/>
      <c r="K100" s="32"/>
      <c r="L100" s="32"/>
    </row>
    <row r="101" spans="10:12" x14ac:dyDescent="0.2">
      <c r="J101" s="32"/>
      <c r="K101" s="32"/>
      <c r="L101" s="32"/>
    </row>
    <row r="102" spans="10:12" x14ac:dyDescent="0.2">
      <c r="J102" s="32"/>
      <c r="K102" s="32"/>
      <c r="L102" s="32"/>
    </row>
    <row r="103" spans="10:12" x14ac:dyDescent="0.2">
      <c r="J103" s="32"/>
      <c r="K103" s="32"/>
      <c r="L103" s="32"/>
    </row>
    <row r="104" spans="10:12" x14ac:dyDescent="0.2">
      <c r="J104" s="32"/>
      <c r="K104" s="32"/>
      <c r="L104" s="32"/>
    </row>
    <row r="105" spans="10:12" x14ac:dyDescent="0.2">
      <c r="J105" s="32"/>
      <c r="K105" s="32"/>
      <c r="L105" s="32"/>
    </row>
    <row r="106" spans="10:12" x14ac:dyDescent="0.2">
      <c r="J106" s="32"/>
      <c r="K106" s="32"/>
      <c r="L106" s="32"/>
    </row>
    <row r="107" spans="10:12" x14ac:dyDescent="0.2">
      <c r="J107" s="32"/>
      <c r="K107" s="32"/>
      <c r="L107" s="32"/>
    </row>
    <row r="108" spans="10:12" x14ac:dyDescent="0.2">
      <c r="J108" s="32"/>
      <c r="K108" s="32"/>
      <c r="L108" s="32"/>
    </row>
    <row r="109" spans="10:12" x14ac:dyDescent="0.2">
      <c r="J109" s="32"/>
      <c r="K109" s="32"/>
      <c r="L109" s="32"/>
    </row>
  </sheetData>
  <mergeCells count="15">
    <mergeCell ref="L22:M22"/>
    <mergeCell ref="A25:A28"/>
    <mergeCell ref="D1:H1"/>
    <mergeCell ref="B3:I3"/>
    <mergeCell ref="A5:A6"/>
    <mergeCell ref="B5:B6"/>
    <mergeCell ref="C5:C6"/>
    <mergeCell ref="D5:D6"/>
    <mergeCell ref="E5:E6"/>
    <mergeCell ref="F5:G5"/>
    <mergeCell ref="H5:I5"/>
    <mergeCell ref="J5:K5"/>
    <mergeCell ref="A13:A16"/>
    <mergeCell ref="A17:A20"/>
    <mergeCell ref="A21:A22"/>
  </mergeCells>
  <conditionalFormatting sqref="B33">
    <cfRule type="cellIs" dxfId="16" priority="2" stopIfTrue="1" operator="equal">
      <formula>"?"</formula>
    </cfRule>
  </conditionalFormatting>
  <conditionalFormatting sqref="B34">
    <cfRule type="cellIs" dxfId="15" priority="1" stopIfTrue="1" operator="equal">
      <formula>"?"</formula>
    </cfRule>
  </conditionalFormatting>
  <printOptions horizontalCentered="1" gridLines="1"/>
  <pageMargins left="0.6692913385826772" right="0.15748031496062992" top="0.70866141732283472" bottom="0.31496062992125984" header="0.39370078740157483" footer="0.15748031496062992"/>
  <pageSetup paperSize="9" scale="91" fitToHeight="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N53"/>
  <sheetViews>
    <sheetView tabSelected="1" zoomScale="90" zoomScaleNormal="90" workbookViewId="0">
      <pane xSplit="2" ySplit="9" topLeftCell="C46" activePane="bottomRight" state="frozen"/>
      <selection pane="topRight" activeCell="C1" sqref="C1"/>
      <selection pane="bottomLeft" activeCell="A10" sqref="A10"/>
      <selection pane="bottomRight" activeCell="I54" sqref="I54"/>
    </sheetView>
  </sheetViews>
  <sheetFormatPr defaultRowHeight="12.75" x14ac:dyDescent="0.2"/>
  <cols>
    <col min="1" max="1" width="5.5703125" style="33" customWidth="1"/>
    <col min="2" max="2" width="41.7109375" style="11" customWidth="1"/>
    <col min="3" max="3" width="15.5703125" style="11" customWidth="1"/>
    <col min="4" max="4" width="6.42578125" style="11" customWidth="1"/>
    <col min="5" max="5" width="10.28515625" style="11" bestFit="1" customWidth="1"/>
    <col min="6" max="6" width="7.85546875" style="11" bestFit="1" customWidth="1"/>
    <col min="7" max="7" width="18.85546875" style="11" customWidth="1"/>
    <col min="8" max="8" width="7.85546875" style="11" bestFit="1" customWidth="1"/>
    <col min="9" max="9" width="13.85546875" style="11" bestFit="1" customWidth="1"/>
    <col min="10" max="10" width="7.85546875" style="11" bestFit="1" customWidth="1"/>
    <col min="11" max="11" width="13.85546875" style="11" bestFit="1" customWidth="1"/>
    <col min="12" max="12" width="27.140625" style="11" customWidth="1"/>
    <col min="13" max="13" width="24.7109375" style="11" customWidth="1"/>
    <col min="14" max="14" width="10.85546875" style="11" customWidth="1"/>
    <col min="15" max="16384" width="9.140625" style="11"/>
  </cols>
  <sheetData>
    <row r="1" spans="1:12" ht="18" x14ac:dyDescent="0.25">
      <c r="B1" s="2"/>
      <c r="C1" s="369" t="s">
        <v>74</v>
      </c>
      <c r="D1" s="369"/>
      <c r="E1" s="369"/>
      <c r="F1" s="369"/>
      <c r="G1" s="369"/>
      <c r="H1" s="369"/>
      <c r="I1" s="2"/>
      <c r="J1" s="2"/>
      <c r="K1" s="2"/>
    </row>
    <row r="2" spans="1:12" ht="15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167" t="s">
        <v>1</v>
      </c>
    </row>
    <row r="3" spans="1:12" ht="32.25" customHeight="1" x14ac:dyDescent="0.2">
      <c r="B3" s="370" t="s">
        <v>75</v>
      </c>
      <c r="C3" s="370"/>
      <c r="D3" s="370"/>
      <c r="E3" s="370"/>
      <c r="F3" s="370"/>
      <c r="G3" s="370"/>
      <c r="H3" s="370"/>
      <c r="I3" s="370"/>
      <c r="J3" s="35"/>
      <c r="K3" s="35"/>
    </row>
    <row r="4" spans="1:12" ht="10.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2" ht="33.75" customHeight="1" x14ac:dyDescent="0.2">
      <c r="A5" s="373" t="s">
        <v>76</v>
      </c>
      <c r="B5" s="376" t="s">
        <v>4</v>
      </c>
      <c r="C5" s="377" t="s">
        <v>5</v>
      </c>
      <c r="D5" s="376" t="s">
        <v>6</v>
      </c>
      <c r="E5" s="371" t="s">
        <v>7</v>
      </c>
      <c r="F5" s="371" t="s">
        <v>77</v>
      </c>
      <c r="G5" s="371"/>
      <c r="H5" s="371" t="s">
        <v>9</v>
      </c>
      <c r="I5" s="371"/>
      <c r="J5" s="371" t="s">
        <v>10</v>
      </c>
      <c r="K5" s="371"/>
    </row>
    <row r="6" spans="1:12" ht="34.5" customHeight="1" x14ac:dyDescent="0.2">
      <c r="A6" s="374"/>
      <c r="B6" s="376"/>
      <c r="C6" s="378"/>
      <c r="D6" s="376"/>
      <c r="E6" s="371"/>
      <c r="F6" s="371"/>
      <c r="G6" s="371"/>
      <c r="H6" s="371"/>
      <c r="I6" s="371"/>
      <c r="J6" s="371"/>
      <c r="K6" s="371"/>
    </row>
    <row r="7" spans="1:12" ht="12.75" customHeight="1" x14ac:dyDescent="0.2">
      <c r="A7" s="374"/>
      <c r="B7" s="376"/>
      <c r="C7" s="378"/>
      <c r="D7" s="376"/>
      <c r="E7" s="371"/>
      <c r="F7" s="371"/>
      <c r="G7" s="371"/>
      <c r="H7" s="371"/>
      <c r="I7" s="371"/>
      <c r="J7" s="371"/>
      <c r="K7" s="371"/>
    </row>
    <row r="8" spans="1:12" ht="18.75" customHeight="1" x14ac:dyDescent="0.2">
      <c r="A8" s="375"/>
      <c r="B8" s="376"/>
      <c r="C8" s="379"/>
      <c r="D8" s="376"/>
      <c r="E8" s="371"/>
      <c r="F8" s="37" t="s">
        <v>78</v>
      </c>
      <c r="G8" s="37" t="s">
        <v>12</v>
      </c>
      <c r="H8" s="37" t="s">
        <v>78</v>
      </c>
      <c r="I8" s="37" t="s">
        <v>12</v>
      </c>
      <c r="J8" s="37" t="s">
        <v>78</v>
      </c>
      <c r="K8" s="37" t="s">
        <v>12</v>
      </c>
    </row>
    <row r="9" spans="1:12" ht="15.75" x14ac:dyDescent="0.25">
      <c r="A9" s="38" t="s">
        <v>13</v>
      </c>
      <c r="B9" s="38" t="s">
        <v>14</v>
      </c>
      <c r="C9" s="38" t="s">
        <v>15</v>
      </c>
      <c r="D9" s="38" t="s">
        <v>16</v>
      </c>
      <c r="E9" s="38" t="s">
        <v>17</v>
      </c>
      <c r="F9" s="38" t="s">
        <v>18</v>
      </c>
      <c r="G9" s="38" t="s">
        <v>19</v>
      </c>
      <c r="H9" s="38" t="s">
        <v>20</v>
      </c>
      <c r="I9" s="38" t="s">
        <v>21</v>
      </c>
      <c r="J9" s="38" t="s">
        <v>22</v>
      </c>
      <c r="K9" s="38" t="s">
        <v>23</v>
      </c>
    </row>
    <row r="10" spans="1:12" ht="15.75" customHeight="1" x14ac:dyDescent="0.2">
      <c r="A10" s="168">
        <v>1</v>
      </c>
      <c r="B10" s="169" t="s">
        <v>24</v>
      </c>
      <c r="C10" s="170">
        <v>7130800012</v>
      </c>
      <c r="D10" s="168" t="s">
        <v>25</v>
      </c>
      <c r="E10" s="171">
        <f>VLOOKUP(C10,'[1]SOR RATE'!A:D,4,0)</f>
        <v>2298.46</v>
      </c>
      <c r="F10" s="168">
        <v>17</v>
      </c>
      <c r="G10" s="171">
        <f>F10*E10</f>
        <v>39073.82</v>
      </c>
      <c r="H10" s="168">
        <v>17</v>
      </c>
      <c r="I10" s="171">
        <f>H10*E10</f>
        <v>39073.82</v>
      </c>
      <c r="J10" s="168">
        <v>17</v>
      </c>
      <c r="K10" s="171">
        <f>J10*E10</f>
        <v>39073.82</v>
      </c>
      <c r="L10" s="172"/>
    </row>
    <row r="11" spans="1:12" ht="15" x14ac:dyDescent="0.2">
      <c r="A11" s="168">
        <v>2</v>
      </c>
      <c r="B11" s="169" t="s">
        <v>79</v>
      </c>
      <c r="C11" s="170">
        <v>7130810413</v>
      </c>
      <c r="D11" s="168" t="s">
        <v>25</v>
      </c>
      <c r="E11" s="171">
        <f>VLOOKUP(C11,'[1]SOR RATE'!A:D,4,0)</f>
        <v>768.48</v>
      </c>
      <c r="F11" s="168">
        <v>22</v>
      </c>
      <c r="G11" s="171">
        <f>F11*E11</f>
        <v>16906.560000000001</v>
      </c>
      <c r="H11" s="168">
        <v>22</v>
      </c>
      <c r="I11" s="171">
        <f>H11*E11</f>
        <v>16906.560000000001</v>
      </c>
      <c r="J11" s="168">
        <v>22</v>
      </c>
      <c r="K11" s="171">
        <f>J11*E11</f>
        <v>16906.560000000001</v>
      </c>
      <c r="L11" s="172"/>
    </row>
    <row r="12" spans="1:12" ht="15" x14ac:dyDescent="0.2">
      <c r="A12" s="168">
        <v>3</v>
      </c>
      <c r="B12" s="169" t="s">
        <v>27</v>
      </c>
      <c r="C12" s="170">
        <v>7130820106</v>
      </c>
      <c r="D12" s="168" t="s">
        <v>25</v>
      </c>
      <c r="E12" s="171">
        <f>VLOOKUP(C12,'[1]SOR RATE'!A:D,4,0)</f>
        <v>14.27</v>
      </c>
      <c r="F12" s="168">
        <v>44</v>
      </c>
      <c r="G12" s="171">
        <f>F12*E12</f>
        <v>627.88</v>
      </c>
      <c r="H12" s="168">
        <v>44</v>
      </c>
      <c r="I12" s="171">
        <f>H12*E12</f>
        <v>627.88</v>
      </c>
      <c r="J12" s="168">
        <v>44</v>
      </c>
      <c r="K12" s="171">
        <f>J12*E12</f>
        <v>627.88</v>
      </c>
      <c r="L12" s="172"/>
    </row>
    <row r="13" spans="1:12" ht="15" x14ac:dyDescent="0.2">
      <c r="A13" s="168">
        <v>4</v>
      </c>
      <c r="B13" s="169" t="s">
        <v>80</v>
      </c>
      <c r="C13" s="170">
        <v>7130820201</v>
      </c>
      <c r="D13" s="168" t="s">
        <v>25</v>
      </c>
      <c r="E13" s="171">
        <f>VLOOKUP(C13,'[1]SOR RATE'!A:D,4,0)</f>
        <v>46.76</v>
      </c>
      <c r="F13" s="168">
        <v>22</v>
      </c>
      <c r="G13" s="171">
        <f>F13*E13</f>
        <v>1028.72</v>
      </c>
      <c r="H13" s="168">
        <v>22</v>
      </c>
      <c r="I13" s="171">
        <f>H13*E13</f>
        <v>1028.72</v>
      </c>
      <c r="J13" s="168">
        <v>22</v>
      </c>
      <c r="K13" s="171">
        <f>J13*E13</f>
        <v>1028.72</v>
      </c>
      <c r="L13" s="172"/>
    </row>
    <row r="14" spans="1:12" ht="15" x14ac:dyDescent="0.2">
      <c r="A14" s="168">
        <v>5</v>
      </c>
      <c r="B14" s="169" t="s">
        <v>81</v>
      </c>
      <c r="C14" s="170">
        <v>7130820216</v>
      </c>
      <c r="D14" s="168" t="s">
        <v>25</v>
      </c>
      <c r="E14" s="171">
        <f>VLOOKUP(C14,'[1]SOR RATE'!A:D,4,0)</f>
        <v>49.86</v>
      </c>
      <c r="F14" s="168">
        <v>25</v>
      </c>
      <c r="G14" s="171">
        <f>F14*E14</f>
        <v>1246.5</v>
      </c>
      <c r="H14" s="168">
        <v>25</v>
      </c>
      <c r="I14" s="171">
        <f>H14*E14</f>
        <v>1246.5</v>
      </c>
      <c r="J14" s="168">
        <v>25</v>
      </c>
      <c r="K14" s="171">
        <f>J14*E14</f>
        <v>1246.5</v>
      </c>
      <c r="L14" s="172"/>
    </row>
    <row r="15" spans="1:12" ht="15.75" x14ac:dyDescent="0.2">
      <c r="A15" s="366">
        <v>6</v>
      </c>
      <c r="B15" s="174" t="s">
        <v>30</v>
      </c>
      <c r="C15" s="201"/>
      <c r="D15" s="202"/>
      <c r="E15" s="202"/>
      <c r="F15" s="202"/>
      <c r="G15" s="202"/>
      <c r="H15" s="202"/>
      <c r="I15" s="202"/>
      <c r="J15" s="202"/>
      <c r="K15" s="203"/>
    </row>
    <row r="16" spans="1:12" ht="15" x14ac:dyDescent="0.2">
      <c r="A16" s="367"/>
      <c r="B16" s="169" t="s">
        <v>31</v>
      </c>
      <c r="C16" s="170">
        <v>7130830057</v>
      </c>
      <c r="D16" s="168" t="s">
        <v>32</v>
      </c>
      <c r="E16" s="171">
        <f>VLOOKUP(C16,'[1]SOR RATE'!A:D,4,0)/1000</f>
        <v>48.334480000000006</v>
      </c>
      <c r="F16" s="168">
        <v>1030</v>
      </c>
      <c r="G16" s="171">
        <f t="shared" ref="G16:G22" si="0">F16*E16</f>
        <v>49784.514400000007</v>
      </c>
      <c r="H16" s="177" t="s">
        <v>33</v>
      </c>
      <c r="I16" s="171"/>
      <c r="J16" s="177" t="s">
        <v>33</v>
      </c>
      <c r="K16" s="171"/>
      <c r="L16" s="172"/>
    </row>
    <row r="17" spans="1:14" ht="15" x14ac:dyDescent="0.2">
      <c r="A17" s="367"/>
      <c r="B17" s="169" t="s">
        <v>34</v>
      </c>
      <c r="C17" s="170">
        <v>7130830055</v>
      </c>
      <c r="D17" s="168" t="s">
        <v>32</v>
      </c>
      <c r="E17" s="171">
        <f>VLOOKUP(C17,'[1]SOR RATE'!A:D,4,0)/1000</f>
        <v>28.97522</v>
      </c>
      <c r="F17" s="168">
        <v>1030</v>
      </c>
      <c r="G17" s="171">
        <f t="shared" si="0"/>
        <v>29844.476600000002</v>
      </c>
      <c r="H17" s="204">
        <v>2060</v>
      </c>
      <c r="I17" s="171">
        <f t="shared" ref="I17:I22" si="1">H17*E17</f>
        <v>59688.953200000004</v>
      </c>
      <c r="J17" s="177" t="s">
        <v>33</v>
      </c>
      <c r="K17" s="171"/>
      <c r="L17" s="172"/>
    </row>
    <row r="18" spans="1:14" ht="15" x14ac:dyDescent="0.2">
      <c r="A18" s="368"/>
      <c r="B18" s="169" t="s">
        <v>35</v>
      </c>
      <c r="C18" s="170">
        <v>7130830053</v>
      </c>
      <c r="D18" s="168" t="s">
        <v>32</v>
      </c>
      <c r="E18" s="171">
        <f>VLOOKUP(C18,'[1]SOR RATE'!A:D,4,0)/1000</f>
        <v>21.365759999999998</v>
      </c>
      <c r="F18" s="168">
        <v>1030</v>
      </c>
      <c r="G18" s="171">
        <f t="shared" si="0"/>
        <v>22006.732799999998</v>
      </c>
      <c r="H18" s="178">
        <v>1030</v>
      </c>
      <c r="I18" s="171">
        <f t="shared" si="1"/>
        <v>22006.732799999998</v>
      </c>
      <c r="J18" s="178">
        <v>3090</v>
      </c>
      <c r="K18" s="171">
        <f>J18*E18</f>
        <v>66020.198399999994</v>
      </c>
      <c r="L18" s="172"/>
    </row>
    <row r="19" spans="1:14" ht="15" x14ac:dyDescent="0.2">
      <c r="A19" s="366">
        <v>7</v>
      </c>
      <c r="B19" s="169" t="s">
        <v>36</v>
      </c>
      <c r="C19" s="170">
        <v>7130860032</v>
      </c>
      <c r="D19" s="168" t="s">
        <v>25</v>
      </c>
      <c r="E19" s="171">
        <f>VLOOKUP(C19,'[1]SOR RATE'!A:D,4,0)</f>
        <v>541.29</v>
      </c>
      <c r="F19" s="168">
        <v>9</v>
      </c>
      <c r="G19" s="171">
        <f t="shared" si="0"/>
        <v>4871.6099999999997</v>
      </c>
      <c r="H19" s="168">
        <v>9</v>
      </c>
      <c r="I19" s="171">
        <f t="shared" si="1"/>
        <v>4871.6099999999997</v>
      </c>
      <c r="J19" s="168">
        <v>9</v>
      </c>
      <c r="K19" s="171">
        <f>J19*E19</f>
        <v>4871.6099999999997</v>
      </c>
      <c r="L19" s="172"/>
    </row>
    <row r="20" spans="1:14" ht="15" x14ac:dyDescent="0.2">
      <c r="A20" s="367"/>
      <c r="B20" s="169" t="s">
        <v>37</v>
      </c>
      <c r="C20" s="170">
        <v>7130860077</v>
      </c>
      <c r="D20" s="168" t="s">
        <v>38</v>
      </c>
      <c r="E20" s="171">
        <f>VLOOKUP(C20,'[1]SOR RATE'!A:D,4,0)/1000</f>
        <v>91.568780000000004</v>
      </c>
      <c r="F20" s="168">
        <v>54</v>
      </c>
      <c r="G20" s="171">
        <f t="shared" si="0"/>
        <v>4944.7141200000005</v>
      </c>
      <c r="H20" s="168">
        <v>54</v>
      </c>
      <c r="I20" s="171">
        <f t="shared" si="1"/>
        <v>4944.7141200000005</v>
      </c>
      <c r="J20" s="168">
        <v>54</v>
      </c>
      <c r="K20" s="171">
        <f>J20*E20</f>
        <v>4944.7141200000005</v>
      </c>
      <c r="L20" s="172"/>
    </row>
    <row r="21" spans="1:14" ht="15" x14ac:dyDescent="0.2">
      <c r="A21" s="367"/>
      <c r="B21" s="169" t="s">
        <v>39</v>
      </c>
      <c r="C21" s="170">
        <v>7130810026</v>
      </c>
      <c r="D21" s="179" t="s">
        <v>40</v>
      </c>
      <c r="E21" s="171">
        <f>VLOOKUP(C21,'[1]SOR RATE'!A:D,4,0)</f>
        <v>216.31</v>
      </c>
      <c r="F21" s="168">
        <v>9</v>
      </c>
      <c r="G21" s="171">
        <f t="shared" si="0"/>
        <v>1946.79</v>
      </c>
      <c r="H21" s="168">
        <v>9</v>
      </c>
      <c r="I21" s="171">
        <f t="shared" si="1"/>
        <v>1946.79</v>
      </c>
      <c r="J21" s="168">
        <v>9</v>
      </c>
      <c r="K21" s="171">
        <f>J21*E21</f>
        <v>1946.79</v>
      </c>
      <c r="L21" s="172"/>
    </row>
    <row r="22" spans="1:14" ht="15" x14ac:dyDescent="0.2">
      <c r="A22" s="368"/>
      <c r="B22" s="169" t="s">
        <v>41</v>
      </c>
      <c r="C22" s="170">
        <v>7130820117</v>
      </c>
      <c r="D22" s="168" t="s">
        <v>25</v>
      </c>
      <c r="E22" s="171">
        <f>VLOOKUP(C22,'[1]SOR RATE'!A:D,4,0)</f>
        <v>12.33</v>
      </c>
      <c r="F22" s="168">
        <v>9</v>
      </c>
      <c r="G22" s="171">
        <f t="shared" si="0"/>
        <v>110.97</v>
      </c>
      <c r="H22" s="168">
        <v>9</v>
      </c>
      <c r="I22" s="171">
        <f t="shared" si="1"/>
        <v>110.97</v>
      </c>
      <c r="J22" s="168">
        <v>9</v>
      </c>
      <c r="K22" s="171">
        <f>J22*E22</f>
        <v>110.97</v>
      </c>
      <c r="L22" s="172"/>
    </row>
    <row r="23" spans="1:14" ht="50.25" customHeight="1" x14ac:dyDescent="0.2">
      <c r="A23" s="366">
        <v>8</v>
      </c>
      <c r="B23" s="173" t="s">
        <v>82</v>
      </c>
      <c r="D23" s="205"/>
      <c r="E23" s="206"/>
      <c r="F23" s="168">
        <f>17+9</f>
        <v>26</v>
      </c>
      <c r="G23" s="206"/>
      <c r="H23" s="168">
        <f>17+9</f>
        <v>26</v>
      </c>
      <c r="I23" s="206"/>
      <c r="J23" s="168">
        <f>17+9</f>
        <v>26</v>
      </c>
      <c r="K23" s="206"/>
    </row>
    <row r="24" spans="1:14" ht="18.75" customHeight="1" x14ac:dyDescent="0.2">
      <c r="A24" s="368"/>
      <c r="B24" s="169" t="s">
        <v>43</v>
      </c>
      <c r="C24" s="170">
        <v>7130640008</v>
      </c>
      <c r="D24" s="181" t="s">
        <v>44</v>
      </c>
      <c r="E24" s="171">
        <f>VLOOKUP(C24,'[1]SOR RATE'!A:D,4,0)</f>
        <v>158</v>
      </c>
      <c r="F24" s="168">
        <f>17+(9*2)</f>
        <v>35</v>
      </c>
      <c r="G24" s="171">
        <f>F24*E24</f>
        <v>5530</v>
      </c>
      <c r="H24" s="168">
        <f>17+(9*2)</f>
        <v>35</v>
      </c>
      <c r="I24" s="171">
        <f>H24*E24</f>
        <v>5530</v>
      </c>
      <c r="J24" s="168">
        <f>17+(9*2)</f>
        <v>35</v>
      </c>
      <c r="K24" s="171">
        <f>J24*E24</f>
        <v>5530</v>
      </c>
      <c r="L24" s="364" t="s">
        <v>45</v>
      </c>
      <c r="M24" s="365"/>
      <c r="N24" s="172"/>
    </row>
    <row r="25" spans="1:14" ht="30" x14ac:dyDescent="0.2">
      <c r="A25" s="182">
        <v>9</v>
      </c>
      <c r="B25" s="173" t="s">
        <v>46</v>
      </c>
      <c r="C25" s="170">
        <v>7130870013</v>
      </c>
      <c r="D25" s="182" t="s">
        <v>25</v>
      </c>
      <c r="E25" s="171">
        <f>VLOOKUP(C25,'[1]SOR RATE'!A:D,4,0)</f>
        <v>149.30000000000001</v>
      </c>
      <c r="F25" s="182">
        <v>5</v>
      </c>
      <c r="G25" s="171">
        <f>F25*E25</f>
        <v>746.5</v>
      </c>
      <c r="H25" s="182">
        <v>5</v>
      </c>
      <c r="I25" s="171">
        <f>H25*E25</f>
        <v>746.5</v>
      </c>
      <c r="J25" s="182">
        <v>5</v>
      </c>
      <c r="K25" s="171">
        <f>J25*E25</f>
        <v>746.5</v>
      </c>
      <c r="L25" s="172"/>
    </row>
    <row r="26" spans="1:14" ht="15" x14ac:dyDescent="0.2">
      <c r="A26" s="168">
        <v>10</v>
      </c>
      <c r="B26" s="169" t="s">
        <v>83</v>
      </c>
      <c r="C26" s="170">
        <v>7130820018</v>
      </c>
      <c r="D26" s="168" t="s">
        <v>40</v>
      </c>
      <c r="E26" s="171">
        <f>VLOOKUP(C26,'[1]SOR RATE'!A:D,4,0)</f>
        <v>4.63</v>
      </c>
      <c r="F26" s="168">
        <v>44</v>
      </c>
      <c r="G26" s="171">
        <f>F26*E26</f>
        <v>203.72</v>
      </c>
      <c r="H26" s="168">
        <v>44</v>
      </c>
      <c r="I26" s="171">
        <f>H26*E26</f>
        <v>203.72</v>
      </c>
      <c r="J26" s="168">
        <v>44</v>
      </c>
      <c r="K26" s="171">
        <f>J26*E26</f>
        <v>203.72</v>
      </c>
      <c r="L26" s="172"/>
    </row>
    <row r="27" spans="1:14" ht="15" x14ac:dyDescent="0.2">
      <c r="A27" s="366">
        <v>11</v>
      </c>
      <c r="B27" s="169" t="s">
        <v>48</v>
      </c>
      <c r="C27" s="178"/>
      <c r="D27" s="168" t="s">
        <v>38</v>
      </c>
      <c r="E27" s="171"/>
      <c r="F27" s="168">
        <v>16</v>
      </c>
      <c r="G27" s="171"/>
      <c r="H27" s="168">
        <v>16</v>
      </c>
      <c r="I27" s="171"/>
      <c r="J27" s="168">
        <v>16</v>
      </c>
      <c r="K27" s="171"/>
    </row>
    <row r="28" spans="1:14" ht="15" x14ac:dyDescent="0.2">
      <c r="A28" s="367"/>
      <c r="B28" s="183" t="s">
        <v>49</v>
      </c>
      <c r="C28" s="170">
        <v>7130620573</v>
      </c>
      <c r="D28" s="168" t="s">
        <v>38</v>
      </c>
      <c r="E28" s="171">
        <f>VLOOKUP(C28,'[1]SOR RATE'!A:D,4,0)</f>
        <v>81.75</v>
      </c>
      <c r="F28" s="168">
        <v>3.5</v>
      </c>
      <c r="G28" s="171">
        <f t="shared" ref="G28:G34" si="2">F28*E28</f>
        <v>286.125</v>
      </c>
      <c r="H28" s="168">
        <v>3.5</v>
      </c>
      <c r="I28" s="171">
        <f t="shared" ref="I28:I34" si="3">H28*E28</f>
        <v>286.125</v>
      </c>
      <c r="J28" s="168">
        <v>3.5</v>
      </c>
      <c r="K28" s="171">
        <f t="shared" ref="K28:K34" si="4">J28*E28</f>
        <v>286.125</v>
      </c>
      <c r="L28" s="172"/>
    </row>
    <row r="29" spans="1:14" ht="15" x14ac:dyDescent="0.2">
      <c r="A29" s="367"/>
      <c r="B29" s="183" t="s">
        <v>50</v>
      </c>
      <c r="C29" s="170">
        <v>7130620609</v>
      </c>
      <c r="D29" s="168" t="s">
        <v>38</v>
      </c>
      <c r="E29" s="171">
        <f>VLOOKUP(C29,'[1]SOR RATE'!A:D,4,0)</f>
        <v>81.75</v>
      </c>
      <c r="F29" s="168">
        <v>1.5</v>
      </c>
      <c r="G29" s="171">
        <f t="shared" si="2"/>
        <v>122.625</v>
      </c>
      <c r="H29" s="168">
        <v>1.5</v>
      </c>
      <c r="I29" s="171">
        <f t="shared" si="3"/>
        <v>122.625</v>
      </c>
      <c r="J29" s="168">
        <v>1.5</v>
      </c>
      <c r="K29" s="171">
        <f t="shared" si="4"/>
        <v>122.625</v>
      </c>
      <c r="L29" s="172"/>
    </row>
    <row r="30" spans="1:14" ht="15" customHeight="1" x14ac:dyDescent="0.2">
      <c r="A30" s="368"/>
      <c r="B30" s="183" t="s">
        <v>51</v>
      </c>
      <c r="C30" s="170">
        <v>7130620625</v>
      </c>
      <c r="D30" s="168" t="s">
        <v>38</v>
      </c>
      <c r="E30" s="171">
        <f>VLOOKUP(C30,'[1]SOR RATE'!A:D,4,0)</f>
        <v>79.02</v>
      </c>
      <c r="F30" s="168">
        <v>11</v>
      </c>
      <c r="G30" s="171">
        <f t="shared" si="2"/>
        <v>869.21999999999991</v>
      </c>
      <c r="H30" s="168">
        <v>11</v>
      </c>
      <c r="I30" s="171">
        <f t="shared" si="3"/>
        <v>869.21999999999991</v>
      </c>
      <c r="J30" s="168">
        <v>11</v>
      </c>
      <c r="K30" s="171">
        <f t="shared" si="4"/>
        <v>869.21999999999991</v>
      </c>
      <c r="L30" s="172"/>
    </row>
    <row r="31" spans="1:14" ht="15" x14ac:dyDescent="0.2">
      <c r="A31" s="168">
        <v>12</v>
      </c>
      <c r="B31" s="169" t="s">
        <v>84</v>
      </c>
      <c r="C31" s="170">
        <v>7130830006</v>
      </c>
      <c r="D31" s="168" t="s">
        <v>38</v>
      </c>
      <c r="E31" s="171">
        <f>VLOOKUP(C31,'[1]SOR RATE'!A:D,4,0)</f>
        <v>204.16</v>
      </c>
      <c r="F31" s="168">
        <v>3.5</v>
      </c>
      <c r="G31" s="171">
        <f t="shared" si="2"/>
        <v>714.56</v>
      </c>
      <c r="H31" s="168">
        <v>3.5</v>
      </c>
      <c r="I31" s="171">
        <f t="shared" si="3"/>
        <v>714.56</v>
      </c>
      <c r="J31" s="168">
        <v>3.5</v>
      </c>
      <c r="K31" s="171">
        <f t="shared" si="4"/>
        <v>714.56</v>
      </c>
      <c r="L31" s="172"/>
    </row>
    <row r="32" spans="1:14" ht="15" x14ac:dyDescent="0.2">
      <c r="A32" s="168">
        <v>13</v>
      </c>
      <c r="B32" s="169" t="s">
        <v>53</v>
      </c>
      <c r="C32" s="170">
        <v>7130210809</v>
      </c>
      <c r="D32" s="168" t="s">
        <v>54</v>
      </c>
      <c r="E32" s="171">
        <f>VLOOKUP(C32,'[1]SOR RATE'!A:D,4,0)</f>
        <v>406.6</v>
      </c>
      <c r="F32" s="168">
        <v>1.5</v>
      </c>
      <c r="G32" s="171">
        <f t="shared" si="2"/>
        <v>609.90000000000009</v>
      </c>
      <c r="H32" s="168">
        <v>1.5</v>
      </c>
      <c r="I32" s="171">
        <f t="shared" si="3"/>
        <v>609.90000000000009</v>
      </c>
      <c r="J32" s="168">
        <v>1.5</v>
      </c>
      <c r="K32" s="171">
        <f t="shared" si="4"/>
        <v>609.90000000000009</v>
      </c>
      <c r="L32" s="172"/>
    </row>
    <row r="33" spans="1:14" ht="15" x14ac:dyDescent="0.2">
      <c r="A33" s="168">
        <v>14</v>
      </c>
      <c r="B33" s="169" t="s">
        <v>55</v>
      </c>
      <c r="C33" s="170">
        <v>7130211158</v>
      </c>
      <c r="D33" s="168" t="s">
        <v>54</v>
      </c>
      <c r="E33" s="171">
        <f>VLOOKUP(C33,'[1]SOR RATE'!A:D,4,0)</f>
        <v>181.98</v>
      </c>
      <c r="F33" s="168">
        <v>1.5</v>
      </c>
      <c r="G33" s="171">
        <f t="shared" si="2"/>
        <v>272.96999999999997</v>
      </c>
      <c r="H33" s="168">
        <v>1.5</v>
      </c>
      <c r="I33" s="171">
        <f t="shared" si="3"/>
        <v>272.96999999999997</v>
      </c>
      <c r="J33" s="168">
        <v>1.5</v>
      </c>
      <c r="K33" s="171">
        <f t="shared" si="4"/>
        <v>272.96999999999997</v>
      </c>
      <c r="L33" s="172"/>
    </row>
    <row r="34" spans="1:14" ht="15" x14ac:dyDescent="0.2">
      <c r="A34" s="168">
        <v>15</v>
      </c>
      <c r="B34" s="169" t="s">
        <v>85</v>
      </c>
      <c r="C34" s="170">
        <v>7130870043</v>
      </c>
      <c r="D34" s="168" t="s">
        <v>38</v>
      </c>
      <c r="E34" s="171">
        <f>VLOOKUP(C34,'[1]SOR RATE'!A:D,4,0)/1000</f>
        <v>87.810079999999999</v>
      </c>
      <c r="F34" s="168">
        <v>6</v>
      </c>
      <c r="G34" s="171">
        <f t="shared" si="2"/>
        <v>526.86048000000005</v>
      </c>
      <c r="H34" s="168">
        <v>6</v>
      </c>
      <c r="I34" s="171">
        <f t="shared" si="3"/>
        <v>526.86048000000005</v>
      </c>
      <c r="J34" s="168">
        <v>6</v>
      </c>
      <c r="K34" s="171">
        <f t="shared" si="4"/>
        <v>526.86048000000005</v>
      </c>
      <c r="L34" s="172"/>
    </row>
    <row r="35" spans="1:14" ht="32.25" customHeight="1" x14ac:dyDescent="0.2">
      <c r="A35" s="37">
        <v>16</v>
      </c>
      <c r="B35" s="184" t="s">
        <v>57</v>
      </c>
      <c r="C35" s="37"/>
      <c r="D35" s="37"/>
      <c r="E35" s="37"/>
      <c r="F35" s="37"/>
      <c r="G35" s="186">
        <f>SUM(G10:G34)</f>
        <v>182275.7684</v>
      </c>
      <c r="H35" s="186"/>
      <c r="I35" s="186">
        <f>SUM(I10:I34)</f>
        <v>162335.73059999998</v>
      </c>
      <c r="J35" s="186"/>
      <c r="K35" s="186">
        <f>SUM(K10:K34)</f>
        <v>146660.24300000002</v>
      </c>
      <c r="L35" s="15"/>
      <c r="M35" s="16"/>
    </row>
    <row r="36" spans="1:14" ht="32.25" customHeight="1" x14ac:dyDescent="0.2">
      <c r="A36" s="187">
        <v>17</v>
      </c>
      <c r="B36" s="184" t="s">
        <v>58</v>
      </c>
      <c r="C36" s="37"/>
      <c r="D36" s="37"/>
      <c r="E36" s="37"/>
      <c r="F36" s="37"/>
      <c r="G36" s="186">
        <f>G35/1.18</f>
        <v>154470.99016949153</v>
      </c>
      <c r="H36" s="186"/>
      <c r="I36" s="186">
        <f>I35/1.18</f>
        <v>137572.65305084744</v>
      </c>
      <c r="J36" s="186"/>
      <c r="K36" s="186">
        <f>K35/1.18</f>
        <v>124288.34152542375</v>
      </c>
      <c r="L36" s="17"/>
      <c r="M36" s="16"/>
    </row>
    <row r="37" spans="1:14" ht="30.75" customHeight="1" x14ac:dyDescent="0.2">
      <c r="A37" s="182">
        <v>18</v>
      </c>
      <c r="B37" s="188" t="s">
        <v>59</v>
      </c>
      <c r="C37" s="169"/>
      <c r="D37" s="169"/>
      <c r="E37" s="168">
        <v>7.4999999999999997E-2</v>
      </c>
      <c r="F37" s="168"/>
      <c r="G37" s="171">
        <f>G35*E37</f>
        <v>13670.682629999999</v>
      </c>
      <c r="H37" s="171"/>
      <c r="I37" s="171">
        <f>I35*E37</f>
        <v>12175.179794999998</v>
      </c>
      <c r="J37" s="171"/>
      <c r="K37" s="171">
        <f>K35*E37</f>
        <v>10999.518225000002</v>
      </c>
      <c r="L37" s="39"/>
      <c r="M37" s="19"/>
    </row>
    <row r="38" spans="1:14" ht="33.75" customHeight="1" x14ac:dyDescent="0.2">
      <c r="A38" s="180">
        <v>19</v>
      </c>
      <c r="B38" s="194" t="s">
        <v>61</v>
      </c>
      <c r="C38" s="180"/>
      <c r="D38" s="180" t="s">
        <v>25</v>
      </c>
      <c r="E38" s="192">
        <f>199.597056245394*1.0524*1.055*1.035</f>
        <v>229.3653344603272</v>
      </c>
      <c r="F38" s="180">
        <v>17</v>
      </c>
      <c r="G38" s="192">
        <f>F38*E38</f>
        <v>3899.2106858255625</v>
      </c>
      <c r="H38" s="180">
        <v>17</v>
      </c>
      <c r="I38" s="192">
        <f>H38*E38</f>
        <v>3899.2106858255625</v>
      </c>
      <c r="J38" s="180">
        <v>17</v>
      </c>
      <c r="K38" s="192">
        <f>J38*E38</f>
        <v>3899.2106858255625</v>
      </c>
      <c r="L38" s="15"/>
    </row>
    <row r="39" spans="1:14" ht="21" customHeight="1" x14ac:dyDescent="0.2">
      <c r="A39" s="180">
        <v>20</v>
      </c>
      <c r="B39" s="194" t="s">
        <v>86</v>
      </c>
      <c r="C39" s="180"/>
      <c r="D39" s="180"/>
      <c r="E39" s="192"/>
      <c r="F39" s="180"/>
      <c r="G39" s="192">
        <v>53873.84</v>
      </c>
      <c r="H39" s="180"/>
      <c r="I39" s="192">
        <f>+G39</f>
        <v>53873.84</v>
      </c>
      <c r="J39" s="180"/>
      <c r="K39" s="192">
        <f>+I39</f>
        <v>53873.84</v>
      </c>
      <c r="L39" s="15"/>
    </row>
    <row r="40" spans="1:14" ht="35.25" customHeight="1" x14ac:dyDescent="0.2">
      <c r="A40" s="180">
        <v>21</v>
      </c>
      <c r="B40" s="194" t="s">
        <v>63</v>
      </c>
      <c r="C40" s="180"/>
      <c r="D40" s="180"/>
      <c r="E40" s="192">
        <v>0.04</v>
      </c>
      <c r="F40" s="180"/>
      <c r="G40" s="171">
        <f>G36*E40</f>
        <v>6178.8396067796612</v>
      </c>
      <c r="H40" s="180"/>
      <c r="I40" s="171">
        <f>I36*E40</f>
        <v>5502.9061220338981</v>
      </c>
      <c r="J40" s="180"/>
      <c r="K40" s="171">
        <f>K36*E40</f>
        <v>4971.5336610169497</v>
      </c>
      <c r="L40" s="195" t="s">
        <v>64</v>
      </c>
      <c r="M40" s="20"/>
      <c r="N40" s="40"/>
    </row>
    <row r="41" spans="1:14" ht="48" customHeight="1" x14ac:dyDescent="0.2">
      <c r="A41" s="180">
        <v>22</v>
      </c>
      <c r="B41" s="196" t="s">
        <v>65</v>
      </c>
      <c r="C41" s="180"/>
      <c r="D41" s="180"/>
      <c r="E41" s="192"/>
      <c r="F41" s="180"/>
      <c r="G41" s="171">
        <f>(G35+G37+G38+G39+G40)*0.125</f>
        <v>32487.292665325651</v>
      </c>
      <c r="H41" s="180"/>
      <c r="I41" s="171">
        <f>(I35+I37+I38+I39+I40)*0.125</f>
        <v>29723.358400357429</v>
      </c>
      <c r="J41" s="180"/>
      <c r="K41" s="171">
        <f>(K35+K37+K38+K39+K40)*0.125</f>
        <v>27550.543196480317</v>
      </c>
      <c r="L41" s="40"/>
      <c r="M41" s="20"/>
      <c r="N41" s="40"/>
    </row>
    <row r="42" spans="1:14" ht="33" customHeight="1" x14ac:dyDescent="0.2">
      <c r="A42" s="7">
        <v>23</v>
      </c>
      <c r="B42" s="197" t="s">
        <v>66</v>
      </c>
      <c r="C42" s="180"/>
      <c r="D42" s="180"/>
      <c r="E42" s="192"/>
      <c r="F42" s="180"/>
      <c r="G42" s="198">
        <f>SUM(G36:G41)</f>
        <v>264580.8557574224</v>
      </c>
      <c r="H42" s="7"/>
      <c r="I42" s="198">
        <f>SUM(I36:I41)</f>
        <v>242747.14805406431</v>
      </c>
      <c r="J42" s="7"/>
      <c r="K42" s="198">
        <f>SUM(K36:K41)</f>
        <v>225582.98729374658</v>
      </c>
      <c r="L42" s="15"/>
    </row>
    <row r="43" spans="1:14" ht="18.75" customHeight="1" x14ac:dyDescent="0.2">
      <c r="A43" s="180">
        <v>24</v>
      </c>
      <c r="B43" s="188" t="s">
        <v>67</v>
      </c>
      <c r="C43" s="180"/>
      <c r="D43" s="180"/>
      <c r="E43" s="192">
        <v>0.09</v>
      </c>
      <c r="F43" s="180"/>
      <c r="G43" s="192">
        <f>G42*E43</f>
        <v>23812.277018168013</v>
      </c>
      <c r="H43" s="180"/>
      <c r="I43" s="192">
        <f>I42*E43</f>
        <v>21847.243324865787</v>
      </c>
      <c r="J43" s="180"/>
      <c r="K43" s="192">
        <f>K42*E43</f>
        <v>20302.468856437194</v>
      </c>
      <c r="L43" s="15"/>
    </row>
    <row r="44" spans="1:14" ht="19.5" customHeight="1" x14ac:dyDescent="0.2">
      <c r="A44" s="180">
        <v>25</v>
      </c>
      <c r="B44" s="188" t="s">
        <v>68</v>
      </c>
      <c r="C44" s="180"/>
      <c r="D44" s="180"/>
      <c r="E44" s="192">
        <v>0.09</v>
      </c>
      <c r="F44" s="180"/>
      <c r="G44" s="192">
        <f>G42*E44</f>
        <v>23812.277018168013</v>
      </c>
      <c r="H44" s="180"/>
      <c r="I44" s="192">
        <f>I42*E44</f>
        <v>21847.243324865787</v>
      </c>
      <c r="J44" s="180"/>
      <c r="K44" s="192">
        <f>K42*E44</f>
        <v>20302.468856437194</v>
      </c>
      <c r="L44" s="41"/>
    </row>
    <row r="45" spans="1:14" ht="29.25" customHeight="1" x14ac:dyDescent="0.2">
      <c r="A45" s="180">
        <v>26</v>
      </c>
      <c r="B45" s="207" t="s">
        <v>69</v>
      </c>
      <c r="C45" s="180"/>
      <c r="D45" s="180"/>
      <c r="E45" s="192"/>
      <c r="F45" s="180"/>
      <c r="G45" s="192">
        <f>G42+G43+G44</f>
        <v>312205.40979375842</v>
      </c>
      <c r="H45" s="192"/>
      <c r="I45" s="192">
        <f>I42+I43+I44</f>
        <v>286441.63470379583</v>
      </c>
      <c r="J45" s="192"/>
      <c r="K45" s="192">
        <f>K42+K43+K44</f>
        <v>266187.92500662099</v>
      </c>
      <c r="L45" s="15"/>
    </row>
    <row r="46" spans="1:14" ht="34.5" customHeight="1" x14ac:dyDescent="0.2">
      <c r="A46" s="7">
        <v>27</v>
      </c>
      <c r="B46" s="208" t="s">
        <v>70</v>
      </c>
      <c r="C46" s="7"/>
      <c r="D46" s="7"/>
      <c r="E46" s="198"/>
      <c r="F46" s="7"/>
      <c r="G46" s="186">
        <f>ROUND(G45,0)</f>
        <v>312205</v>
      </c>
      <c r="H46" s="7"/>
      <c r="I46" s="186">
        <f>ROUND(I45,0)</f>
        <v>286442</v>
      </c>
      <c r="J46" s="7"/>
      <c r="K46" s="186">
        <f>ROUND(K45,0)</f>
        <v>266188</v>
      </c>
      <c r="L46" s="15"/>
    </row>
    <row r="47" spans="1:14" ht="15" x14ac:dyDescent="0.2">
      <c r="A47" s="42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4" ht="15.75" x14ac:dyDescent="0.2">
      <c r="A48" s="23" t="s">
        <v>87</v>
      </c>
      <c r="B48" s="24" t="s">
        <v>88</v>
      </c>
      <c r="C48" s="24"/>
      <c r="D48" s="24"/>
      <c r="E48" s="24"/>
      <c r="F48" s="24"/>
      <c r="G48" s="43"/>
      <c r="H48" s="16"/>
      <c r="I48" s="16"/>
      <c r="J48" s="16"/>
      <c r="K48" s="16"/>
    </row>
    <row r="49" spans="1:11" ht="18" x14ac:dyDescent="0.25">
      <c r="A49" s="28" t="s">
        <v>72</v>
      </c>
      <c r="B49" s="44" t="s">
        <v>73</v>
      </c>
      <c r="C49" s="16"/>
      <c r="D49" s="16"/>
      <c r="E49" s="16"/>
      <c r="F49" s="16"/>
      <c r="G49" s="16"/>
      <c r="H49" s="16"/>
      <c r="I49" s="16"/>
      <c r="J49" s="16"/>
      <c r="K49" s="16"/>
    </row>
    <row r="53" spans="1:11" ht="13.5" customHeight="1" x14ac:dyDescent="0.35">
      <c r="C53" s="200"/>
      <c r="D53" s="200"/>
      <c r="E53" s="200"/>
      <c r="F53" s="200"/>
      <c r="G53" s="200"/>
      <c r="H53" s="200"/>
    </row>
  </sheetData>
  <mergeCells count="15">
    <mergeCell ref="L24:M24"/>
    <mergeCell ref="A27:A30"/>
    <mergeCell ref="C1:H1"/>
    <mergeCell ref="B3:I3"/>
    <mergeCell ref="A5:A8"/>
    <mergeCell ref="B5:B8"/>
    <mergeCell ref="C5:C8"/>
    <mergeCell ref="D5:D8"/>
    <mergeCell ref="E5:E8"/>
    <mergeCell ref="F5:G7"/>
    <mergeCell ref="H5:I7"/>
    <mergeCell ref="J5:K7"/>
    <mergeCell ref="A15:A18"/>
    <mergeCell ref="A19:A22"/>
    <mergeCell ref="A23:A24"/>
  </mergeCells>
  <conditionalFormatting sqref="B35">
    <cfRule type="cellIs" dxfId="14" priority="2" stopIfTrue="1" operator="equal">
      <formula>"?"</formula>
    </cfRule>
  </conditionalFormatting>
  <conditionalFormatting sqref="B36">
    <cfRule type="cellIs" dxfId="13" priority="1" stopIfTrue="1" operator="equal">
      <formula>"?"</formula>
    </cfRule>
  </conditionalFormatting>
  <printOptions horizontalCentered="1" gridLines="1"/>
  <pageMargins left="0.78" right="0.13" top="0.64" bottom="0.23" header="0.34" footer="0.14000000000000001"/>
  <pageSetup paperSize="9" scale="92" fitToHeight="2" orientation="landscape" r:id="rId1"/>
  <headerFooter alignWithMargins="0"/>
  <rowBreaks count="1" manualBreakCount="1">
    <brk id="2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Q100"/>
  <sheetViews>
    <sheetView zoomScale="90" zoomScaleNormal="9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4.25" x14ac:dyDescent="0.2"/>
  <cols>
    <col min="1" max="1" width="5.85546875" style="45" customWidth="1"/>
    <col min="2" max="2" width="55.5703125" style="48" customWidth="1"/>
    <col min="3" max="3" width="15" style="48" customWidth="1"/>
    <col min="4" max="4" width="6.5703125" style="48" customWidth="1"/>
    <col min="5" max="5" width="10" style="48" customWidth="1"/>
    <col min="6" max="6" width="8" style="48" customWidth="1"/>
    <col min="7" max="7" width="14.28515625" style="48" customWidth="1"/>
    <col min="8" max="8" width="9.85546875" style="48" customWidth="1"/>
    <col min="9" max="9" width="15.140625" style="48" customWidth="1"/>
    <col min="10" max="10" width="7.28515625" style="48" customWidth="1"/>
    <col min="11" max="11" width="15.42578125" style="48" customWidth="1"/>
    <col min="12" max="12" width="35" style="48" customWidth="1"/>
    <col min="13" max="13" width="17.85546875" style="48" customWidth="1"/>
    <col min="14" max="14" width="9.7109375" style="48" customWidth="1"/>
    <col min="15" max="15" width="10.28515625" style="48" customWidth="1"/>
    <col min="16" max="16384" width="9.140625" style="48"/>
  </cols>
  <sheetData>
    <row r="1" spans="1:17" ht="18.75" customHeight="1" x14ac:dyDescent="0.2">
      <c r="B1" s="46"/>
      <c r="C1" s="390" t="s">
        <v>89</v>
      </c>
      <c r="D1" s="390"/>
      <c r="E1" s="390"/>
      <c r="F1" s="390"/>
      <c r="G1" s="46"/>
      <c r="H1" s="46"/>
      <c r="I1" s="46"/>
      <c r="J1" s="46"/>
      <c r="K1" s="46"/>
      <c r="L1" s="47"/>
      <c r="M1" s="47"/>
      <c r="N1" s="47"/>
      <c r="O1" s="47"/>
    </row>
    <row r="2" spans="1:17" ht="18" customHeight="1" x14ac:dyDescent="0.2">
      <c r="B2" s="46"/>
      <c r="C2" s="46"/>
      <c r="D2" s="49"/>
      <c r="E2" s="49"/>
      <c r="F2" s="49"/>
      <c r="G2" s="46"/>
      <c r="H2" s="46"/>
      <c r="I2" s="46"/>
      <c r="J2" s="391" t="s">
        <v>1</v>
      </c>
      <c r="K2" s="391"/>
      <c r="L2" s="47"/>
      <c r="M2" s="47"/>
      <c r="N2" s="47"/>
      <c r="O2" s="47"/>
    </row>
    <row r="3" spans="1:17" ht="48.75" customHeight="1" x14ac:dyDescent="0.2">
      <c r="B3" s="370" t="s">
        <v>90</v>
      </c>
      <c r="C3" s="370"/>
      <c r="D3" s="370"/>
      <c r="E3" s="370"/>
      <c r="F3" s="370"/>
      <c r="G3" s="370"/>
      <c r="H3" s="370"/>
      <c r="I3" s="370"/>
      <c r="J3" s="50"/>
      <c r="K3" s="50"/>
      <c r="L3" s="51"/>
      <c r="M3" s="51"/>
      <c r="N3" s="51"/>
      <c r="O3" s="51"/>
    </row>
    <row r="4" spans="1:17" ht="12" customHeight="1" x14ac:dyDescent="0.2">
      <c r="A4" s="52"/>
      <c r="B4" s="53"/>
      <c r="C4" s="53"/>
      <c r="D4" s="53"/>
      <c r="E4" s="53"/>
      <c r="F4" s="53"/>
      <c r="G4" s="53"/>
      <c r="H4" s="53"/>
      <c r="I4" s="53"/>
    </row>
    <row r="5" spans="1:17" ht="76.5" customHeight="1" x14ac:dyDescent="0.2">
      <c r="A5" s="392" t="s">
        <v>76</v>
      </c>
      <c r="B5" s="392" t="s">
        <v>4</v>
      </c>
      <c r="C5" s="392" t="s">
        <v>5</v>
      </c>
      <c r="D5" s="392" t="s">
        <v>6</v>
      </c>
      <c r="E5" s="392" t="s">
        <v>7</v>
      </c>
      <c r="F5" s="384" t="s">
        <v>91</v>
      </c>
      <c r="G5" s="385"/>
      <c r="H5" s="384" t="s">
        <v>92</v>
      </c>
      <c r="I5" s="385"/>
      <c r="J5" s="384" t="s">
        <v>93</v>
      </c>
      <c r="K5" s="385"/>
      <c r="L5" s="54"/>
      <c r="M5" s="55"/>
    </row>
    <row r="6" spans="1:17" ht="48.75" customHeight="1" x14ac:dyDescent="0.2">
      <c r="A6" s="393"/>
      <c r="B6" s="393"/>
      <c r="C6" s="393"/>
      <c r="D6" s="393"/>
      <c r="E6" s="393"/>
      <c r="F6" s="386" t="s">
        <v>94</v>
      </c>
      <c r="G6" s="387"/>
      <c r="H6" s="386" t="s">
        <v>94</v>
      </c>
      <c r="I6" s="387"/>
      <c r="J6" s="388" t="s">
        <v>94</v>
      </c>
      <c r="K6" s="388"/>
    </row>
    <row r="7" spans="1:17" ht="21" customHeight="1" x14ac:dyDescent="0.2">
      <c r="A7" s="394"/>
      <c r="B7" s="394"/>
      <c r="C7" s="394"/>
      <c r="D7" s="394"/>
      <c r="E7" s="394"/>
      <c r="F7" s="79" t="s">
        <v>95</v>
      </c>
      <c r="G7" s="79" t="s">
        <v>12</v>
      </c>
      <c r="H7" s="79" t="s">
        <v>95</v>
      </c>
      <c r="I7" s="79" t="s">
        <v>12</v>
      </c>
      <c r="J7" s="79" t="s">
        <v>95</v>
      </c>
      <c r="K7" s="79" t="s">
        <v>12</v>
      </c>
      <c r="M7" s="56"/>
    </row>
    <row r="8" spans="1:17" ht="17.25" customHeight="1" x14ac:dyDescent="0.2">
      <c r="A8" s="57" t="s">
        <v>13</v>
      </c>
      <c r="B8" s="57" t="s">
        <v>14</v>
      </c>
      <c r="C8" s="58">
        <v>3</v>
      </c>
      <c r="D8" s="57">
        <v>4</v>
      </c>
      <c r="E8" s="57">
        <v>5</v>
      </c>
      <c r="F8" s="57">
        <v>6</v>
      </c>
      <c r="G8" s="57">
        <v>7</v>
      </c>
      <c r="H8" s="57">
        <v>6</v>
      </c>
      <c r="I8" s="57">
        <v>7</v>
      </c>
      <c r="J8" s="57">
        <v>6</v>
      </c>
      <c r="K8" s="57">
        <v>7</v>
      </c>
      <c r="M8" s="56"/>
    </row>
    <row r="9" spans="1:17" ht="37.5" customHeight="1" x14ac:dyDescent="0.2">
      <c r="A9" s="180" t="s">
        <v>96</v>
      </c>
      <c r="B9" s="209" t="s">
        <v>97</v>
      </c>
      <c r="C9" s="191">
        <v>7130600675</v>
      </c>
      <c r="D9" s="180" t="s">
        <v>38</v>
      </c>
      <c r="E9" s="171">
        <f>VLOOKUP(C9,'[1]SOR RATE'!A:D,4,0)/1000</f>
        <v>67.130740000000003</v>
      </c>
      <c r="F9" s="180"/>
      <c r="G9" s="210"/>
      <c r="H9" s="192">
        <v>3626.07</v>
      </c>
      <c r="I9" s="211">
        <f>H9*E9</f>
        <v>243420.76239180003</v>
      </c>
      <c r="J9" s="180"/>
      <c r="K9" s="210"/>
      <c r="L9" s="172"/>
      <c r="M9" s="59"/>
    </row>
    <row r="10" spans="1:17" ht="39" customHeight="1" x14ac:dyDescent="0.2">
      <c r="A10" s="180" t="s">
        <v>98</v>
      </c>
      <c r="B10" s="194" t="s">
        <v>99</v>
      </c>
      <c r="C10" s="191">
        <v>7130601958</v>
      </c>
      <c r="D10" s="180" t="s">
        <v>38</v>
      </c>
      <c r="E10" s="171">
        <f>VLOOKUP(C10,'[1]SOR RATE'!A:D,4,0)/1000</f>
        <v>62.813760000000002</v>
      </c>
      <c r="F10" s="180"/>
      <c r="G10" s="211"/>
      <c r="H10" s="180"/>
      <c r="I10" s="210"/>
      <c r="J10" s="210">
        <v>6678</v>
      </c>
      <c r="K10" s="211">
        <f>J10*E10</f>
        <v>419470.28928000003</v>
      </c>
      <c r="L10" s="172"/>
      <c r="M10" s="59"/>
    </row>
    <row r="11" spans="1:17" ht="24" customHeight="1" x14ac:dyDescent="0.2">
      <c r="A11" s="180" t="s">
        <v>100</v>
      </c>
      <c r="B11" s="169" t="s">
        <v>101</v>
      </c>
      <c r="C11" s="170">
        <v>7130800012</v>
      </c>
      <c r="D11" s="179" t="s">
        <v>25</v>
      </c>
      <c r="E11" s="171">
        <f>VLOOKUP(C11,'[1]SOR RATE'!A:D,4,0)</f>
        <v>2298.46</v>
      </c>
      <c r="F11" s="210">
        <v>20</v>
      </c>
      <c r="G11" s="211">
        <f t="shared" ref="G11:G21" si="0">F11*E11</f>
        <v>45969.2</v>
      </c>
      <c r="H11" s="210"/>
      <c r="I11" s="210"/>
      <c r="J11" s="210"/>
      <c r="K11" s="211"/>
      <c r="L11" s="172"/>
      <c r="M11" s="59"/>
      <c r="Q11" s="60"/>
    </row>
    <row r="12" spans="1:17" ht="39" customHeight="1" x14ac:dyDescent="0.2">
      <c r="A12" s="180">
        <v>2</v>
      </c>
      <c r="B12" s="209" t="s">
        <v>102</v>
      </c>
      <c r="C12" s="191">
        <v>7130797533</v>
      </c>
      <c r="D12" s="180" t="s">
        <v>25</v>
      </c>
      <c r="E12" s="171">
        <f>VLOOKUP(C12,'[1]SOR RATE'!A:D,4,0)</f>
        <v>526.22</v>
      </c>
      <c r="F12" s="210">
        <v>15</v>
      </c>
      <c r="G12" s="211">
        <f t="shared" si="0"/>
        <v>7893.3</v>
      </c>
      <c r="H12" s="210">
        <v>15</v>
      </c>
      <c r="I12" s="211">
        <f>H12*E12</f>
        <v>7893.3</v>
      </c>
      <c r="J12" s="210">
        <v>15</v>
      </c>
      <c r="K12" s="211">
        <f>J12*E12</f>
        <v>7893.3</v>
      </c>
      <c r="L12" s="172"/>
      <c r="M12" s="61"/>
      <c r="N12" s="61"/>
      <c r="O12" s="61"/>
      <c r="P12" s="61"/>
      <c r="Q12" s="60"/>
    </row>
    <row r="13" spans="1:17" ht="37.5" customHeight="1" x14ac:dyDescent="0.2">
      <c r="A13" s="180" t="s">
        <v>103</v>
      </c>
      <c r="B13" s="212" t="s">
        <v>104</v>
      </c>
      <c r="C13" s="180">
        <v>7130390003</v>
      </c>
      <c r="D13" s="180" t="s">
        <v>25</v>
      </c>
      <c r="E13" s="171">
        <f>VLOOKUP(C13,'[1]SOR RATE'!A:D,4,0)</f>
        <v>95.32</v>
      </c>
      <c r="F13" s="210">
        <v>20</v>
      </c>
      <c r="G13" s="211">
        <f t="shared" si="0"/>
        <v>1906.3999999999999</v>
      </c>
      <c r="H13" s="210">
        <v>20</v>
      </c>
      <c r="I13" s="211">
        <f t="shared" ref="I13:I17" si="1">H13*E13</f>
        <v>1906.3999999999999</v>
      </c>
      <c r="J13" s="210">
        <v>20</v>
      </c>
      <c r="K13" s="211">
        <f t="shared" ref="K13:K17" si="2">J13*E13</f>
        <v>1906.3999999999999</v>
      </c>
      <c r="L13" s="172"/>
      <c r="M13" s="62"/>
      <c r="N13" s="62"/>
      <c r="O13" s="62"/>
      <c r="P13" s="62"/>
      <c r="Q13" s="60"/>
    </row>
    <row r="14" spans="1:17" ht="34.5" customHeight="1" x14ac:dyDescent="0.2">
      <c r="A14" s="180" t="s">
        <v>105</v>
      </c>
      <c r="B14" s="212" t="s">
        <v>106</v>
      </c>
      <c r="C14" s="180">
        <v>7130390004</v>
      </c>
      <c r="D14" s="180" t="s">
        <v>25</v>
      </c>
      <c r="E14" s="171">
        <f>VLOOKUP(C14,'[1]SOR RATE'!A:D,4,0)</f>
        <v>124.18</v>
      </c>
      <c r="F14" s="210">
        <v>45</v>
      </c>
      <c r="G14" s="211">
        <f t="shared" si="0"/>
        <v>5588.1</v>
      </c>
      <c r="H14" s="210">
        <v>45</v>
      </c>
      <c r="I14" s="211">
        <f t="shared" si="1"/>
        <v>5588.1</v>
      </c>
      <c r="J14" s="210">
        <v>45</v>
      </c>
      <c r="K14" s="211">
        <f t="shared" si="2"/>
        <v>5588.1</v>
      </c>
      <c r="L14" s="172"/>
      <c r="M14" s="62"/>
      <c r="N14" s="62"/>
      <c r="O14" s="62"/>
      <c r="P14" s="62"/>
      <c r="Q14" s="62"/>
    </row>
    <row r="15" spans="1:17" ht="34.5" customHeight="1" x14ac:dyDescent="0.2">
      <c r="A15" s="180" t="s">
        <v>107</v>
      </c>
      <c r="B15" s="212" t="s">
        <v>108</v>
      </c>
      <c r="C15" s="180">
        <v>7130390005</v>
      </c>
      <c r="D15" s="180" t="s">
        <v>25</v>
      </c>
      <c r="E15" s="171">
        <f>VLOOKUP(C15,'[1]SOR RATE'!A:D,4,0)</f>
        <v>173.09</v>
      </c>
      <c r="F15" s="210">
        <v>15</v>
      </c>
      <c r="G15" s="211">
        <f t="shared" si="0"/>
        <v>2596.35</v>
      </c>
      <c r="H15" s="210">
        <v>15</v>
      </c>
      <c r="I15" s="211">
        <f t="shared" si="1"/>
        <v>2596.35</v>
      </c>
      <c r="J15" s="210">
        <v>15</v>
      </c>
      <c r="K15" s="211">
        <f t="shared" si="2"/>
        <v>2596.35</v>
      </c>
      <c r="L15" s="172"/>
      <c r="M15" s="389" t="s">
        <v>109</v>
      </c>
      <c r="N15" s="389"/>
      <c r="O15" s="62"/>
      <c r="P15" s="62"/>
      <c r="Q15" s="60"/>
    </row>
    <row r="16" spans="1:17" ht="23.25" customHeight="1" x14ac:dyDescent="0.2">
      <c r="A16" s="180">
        <v>4</v>
      </c>
      <c r="B16" s="209" t="s">
        <v>110</v>
      </c>
      <c r="C16" s="180">
        <v>7130390006</v>
      </c>
      <c r="D16" s="180" t="s">
        <v>44</v>
      </c>
      <c r="E16" s="171">
        <f>VLOOKUP(C16,'[1]SOR RATE'!A:D,4,0)</f>
        <v>146.97</v>
      </c>
      <c r="F16" s="210">
        <v>28</v>
      </c>
      <c r="G16" s="211">
        <f t="shared" si="0"/>
        <v>4115.16</v>
      </c>
      <c r="H16" s="210">
        <v>28</v>
      </c>
      <c r="I16" s="211">
        <f t="shared" si="1"/>
        <v>4115.16</v>
      </c>
      <c r="J16" s="210">
        <v>28</v>
      </c>
      <c r="K16" s="211">
        <f t="shared" si="2"/>
        <v>4115.16</v>
      </c>
      <c r="L16" s="172"/>
      <c r="M16" s="11"/>
      <c r="Q16" s="60"/>
    </row>
    <row r="17" spans="1:17" ht="37.5" customHeight="1" x14ac:dyDescent="0.2">
      <c r="A17" s="180">
        <v>5</v>
      </c>
      <c r="B17" s="209" t="s">
        <v>111</v>
      </c>
      <c r="C17" s="168">
        <v>7130797532</v>
      </c>
      <c r="D17" s="180" t="s">
        <v>25</v>
      </c>
      <c r="E17" s="171">
        <f>VLOOKUP(C17,'[1]SOR RATE'!A:D,4,0)</f>
        <v>724.98</v>
      </c>
      <c r="F17" s="210">
        <v>14</v>
      </c>
      <c r="G17" s="211">
        <f t="shared" si="0"/>
        <v>10149.720000000001</v>
      </c>
      <c r="H17" s="210">
        <v>14</v>
      </c>
      <c r="I17" s="211">
        <f t="shared" si="1"/>
        <v>10149.720000000001</v>
      </c>
      <c r="J17" s="210">
        <v>14</v>
      </c>
      <c r="K17" s="211">
        <f t="shared" si="2"/>
        <v>10149.720000000001</v>
      </c>
      <c r="L17" s="172"/>
      <c r="M17" s="29"/>
      <c r="Q17" s="60"/>
    </row>
    <row r="18" spans="1:17" ht="39" customHeight="1" x14ac:dyDescent="0.2">
      <c r="A18" s="180">
        <v>6</v>
      </c>
      <c r="B18" s="194" t="s">
        <v>112</v>
      </c>
      <c r="C18" s="191">
        <v>7130310032</v>
      </c>
      <c r="D18" s="180" t="s">
        <v>32</v>
      </c>
      <c r="E18" s="171">
        <f>VLOOKUP(C18,'[1]SOR RATE'!A:D,4,0)/1000</f>
        <v>117.78663</v>
      </c>
      <c r="F18" s="210">
        <v>1100</v>
      </c>
      <c r="G18" s="211">
        <f t="shared" si="0"/>
        <v>129565.29300000001</v>
      </c>
      <c r="H18" s="210">
        <v>1100</v>
      </c>
      <c r="I18" s="211">
        <f>H18*E18</f>
        <v>129565.29300000001</v>
      </c>
      <c r="J18" s="210">
        <v>1100</v>
      </c>
      <c r="K18" s="211">
        <f>J18*E18</f>
        <v>129565.29300000001</v>
      </c>
      <c r="L18" s="172"/>
      <c r="M18" s="59"/>
      <c r="N18" s="62"/>
      <c r="O18" s="62"/>
      <c r="P18" s="62"/>
      <c r="Q18" s="62"/>
    </row>
    <row r="19" spans="1:17" ht="22.5" customHeight="1" x14ac:dyDescent="0.2">
      <c r="A19" s="380">
        <v>7</v>
      </c>
      <c r="B19" s="194" t="s">
        <v>113</v>
      </c>
      <c r="C19" s="213">
        <v>7130860032</v>
      </c>
      <c r="D19" s="180" t="s">
        <v>25</v>
      </c>
      <c r="E19" s="171">
        <f>VLOOKUP(C19,'[1]SOR RATE'!A:D,4,0)</f>
        <v>541.29</v>
      </c>
      <c r="F19" s="210">
        <v>12</v>
      </c>
      <c r="G19" s="210">
        <f t="shared" si="0"/>
        <v>6495.48</v>
      </c>
      <c r="H19" s="210">
        <v>12</v>
      </c>
      <c r="I19" s="210">
        <f>H19*E19</f>
        <v>6495.48</v>
      </c>
      <c r="J19" s="210">
        <v>12</v>
      </c>
      <c r="K19" s="211">
        <f>J19*E19</f>
        <v>6495.48</v>
      </c>
      <c r="L19" s="172"/>
      <c r="M19" s="59"/>
    </row>
    <row r="20" spans="1:17" ht="23.25" customHeight="1" x14ac:dyDescent="0.2">
      <c r="A20" s="382"/>
      <c r="B20" s="194" t="s">
        <v>114</v>
      </c>
      <c r="C20" s="213">
        <v>7130860077</v>
      </c>
      <c r="D20" s="180" t="s">
        <v>38</v>
      </c>
      <c r="E20" s="171">
        <f>VLOOKUP(C20,'[1]SOR RATE'!A:D,4,0)/1000</f>
        <v>91.568780000000004</v>
      </c>
      <c r="F20" s="210">
        <v>72</v>
      </c>
      <c r="G20" s="211">
        <f t="shared" si="0"/>
        <v>6592.9521600000007</v>
      </c>
      <c r="H20" s="210">
        <v>72</v>
      </c>
      <c r="I20" s="211">
        <f>H20*E20</f>
        <v>6592.9521600000007</v>
      </c>
      <c r="J20" s="210">
        <v>72</v>
      </c>
      <c r="K20" s="211">
        <f>J20*E20</f>
        <v>6592.9521600000007</v>
      </c>
      <c r="L20" s="172"/>
      <c r="M20" s="59"/>
    </row>
    <row r="21" spans="1:17" ht="22.5" customHeight="1" x14ac:dyDescent="0.2">
      <c r="A21" s="381"/>
      <c r="B21" s="194" t="s">
        <v>39</v>
      </c>
      <c r="C21" s="214">
        <v>7130810026</v>
      </c>
      <c r="D21" s="179" t="s">
        <v>40</v>
      </c>
      <c r="E21" s="171">
        <f>VLOOKUP(C21,'[1]SOR RATE'!A194:D194,4,0)</f>
        <v>216.31</v>
      </c>
      <c r="F21" s="210">
        <v>12</v>
      </c>
      <c r="G21" s="211">
        <f t="shared" si="0"/>
        <v>2595.7200000000003</v>
      </c>
      <c r="H21" s="210">
        <v>12</v>
      </c>
      <c r="I21" s="211">
        <f>H21*E21</f>
        <v>2595.7200000000003</v>
      </c>
      <c r="J21" s="210">
        <v>12</v>
      </c>
      <c r="K21" s="211">
        <f>J21*E21</f>
        <v>2595.7200000000003</v>
      </c>
      <c r="L21" s="172"/>
      <c r="M21" s="59"/>
    </row>
    <row r="22" spans="1:17" ht="81" customHeight="1" x14ac:dyDescent="0.2">
      <c r="A22" s="215">
        <v>8</v>
      </c>
      <c r="B22" s="216" t="s">
        <v>115</v>
      </c>
      <c r="C22" s="213">
        <v>7130200202</v>
      </c>
      <c r="D22" s="180" t="s">
        <v>116</v>
      </c>
      <c r="E22" s="171">
        <f>VLOOKUP(C22,'[1]SOR RATE'!A:D,4,0)</f>
        <v>2970</v>
      </c>
      <c r="F22" s="210"/>
      <c r="G22" s="211"/>
      <c r="H22" s="210">
        <f>(20*0.35)+(12*0.2)</f>
        <v>9.4</v>
      </c>
      <c r="I22" s="211">
        <f>E22*H22</f>
        <v>27918</v>
      </c>
      <c r="J22" s="210">
        <f>(20*0.55)+(12*0.2)</f>
        <v>13.4</v>
      </c>
      <c r="K22" s="211">
        <f>E22*J22</f>
        <v>39798</v>
      </c>
      <c r="L22" s="217" t="s">
        <v>45</v>
      </c>
      <c r="M22" s="218"/>
      <c r="N22" s="219"/>
    </row>
    <row r="23" spans="1:17" ht="36.75" customHeight="1" x14ac:dyDescent="0.2">
      <c r="A23" s="380">
        <v>9</v>
      </c>
      <c r="B23" s="194" t="s">
        <v>82</v>
      </c>
      <c r="C23" s="213"/>
      <c r="D23" s="180"/>
      <c r="E23" s="171"/>
      <c r="F23" s="210">
        <f>20+12</f>
        <v>32</v>
      </c>
      <c r="G23" s="211"/>
      <c r="H23" s="210"/>
      <c r="I23" s="211"/>
      <c r="J23" s="210"/>
      <c r="K23" s="211"/>
      <c r="L23" s="17"/>
      <c r="M23" s="59"/>
    </row>
    <row r="24" spans="1:17" ht="27.75" customHeight="1" x14ac:dyDescent="0.2">
      <c r="A24" s="381"/>
      <c r="B24" s="220" t="s">
        <v>43</v>
      </c>
      <c r="C24" s="213">
        <v>7130640008</v>
      </c>
      <c r="D24" s="168" t="s">
        <v>44</v>
      </c>
      <c r="E24" s="171">
        <f>VLOOKUP(C24,'[1]SOR RATE'!A:D,4,0)</f>
        <v>158</v>
      </c>
      <c r="F24" s="210">
        <f>20+(12*2)</f>
        <v>44</v>
      </c>
      <c r="G24" s="211">
        <f>E24*F24</f>
        <v>6952</v>
      </c>
      <c r="H24" s="210"/>
      <c r="I24" s="211"/>
      <c r="J24" s="210"/>
      <c r="K24" s="211"/>
      <c r="L24" s="22" t="s">
        <v>45</v>
      </c>
      <c r="M24" s="172"/>
    </row>
    <row r="25" spans="1:17" ht="18" customHeight="1" x14ac:dyDescent="0.2">
      <c r="A25" s="380">
        <v>10</v>
      </c>
      <c r="B25" s="194" t="s">
        <v>48</v>
      </c>
      <c r="C25" s="213"/>
      <c r="D25" s="180" t="s">
        <v>38</v>
      </c>
      <c r="E25" s="192"/>
      <c r="F25" s="210">
        <v>30</v>
      </c>
      <c r="G25" s="210"/>
      <c r="H25" s="210">
        <v>30</v>
      </c>
      <c r="I25" s="210"/>
      <c r="J25" s="210">
        <v>30</v>
      </c>
      <c r="K25" s="221"/>
    </row>
    <row r="26" spans="1:17" ht="21" customHeight="1" x14ac:dyDescent="0.2">
      <c r="A26" s="382"/>
      <c r="B26" s="183" t="s">
        <v>49</v>
      </c>
      <c r="C26" s="213">
        <v>7130620573</v>
      </c>
      <c r="D26" s="180" t="s">
        <v>38</v>
      </c>
      <c r="E26" s="171">
        <f>VLOOKUP(C26,'[1]SOR RATE'!A:D,4,0)</f>
        <v>81.75</v>
      </c>
      <c r="F26" s="210">
        <v>2</v>
      </c>
      <c r="G26" s="211">
        <f t="shared" ref="G26:G39" si="3">F26*E26</f>
        <v>163.5</v>
      </c>
      <c r="H26" s="210">
        <v>2</v>
      </c>
      <c r="I26" s="211">
        <f t="shared" ref="I26:I39" si="4">H26*E26</f>
        <v>163.5</v>
      </c>
      <c r="J26" s="210">
        <v>2</v>
      </c>
      <c r="K26" s="211">
        <f t="shared" ref="K26:K39" si="5">J26*E26</f>
        <v>163.5</v>
      </c>
      <c r="L26" s="172"/>
      <c r="M26" s="59"/>
    </row>
    <row r="27" spans="1:17" ht="21" customHeight="1" x14ac:dyDescent="0.2">
      <c r="A27" s="382"/>
      <c r="B27" s="183" t="s">
        <v>50</v>
      </c>
      <c r="C27" s="213">
        <v>7130620609</v>
      </c>
      <c r="D27" s="180" t="s">
        <v>38</v>
      </c>
      <c r="E27" s="171">
        <f>VLOOKUP(C27,'[1]SOR RATE'!A:D,4,0)</f>
        <v>81.75</v>
      </c>
      <c r="F27" s="210">
        <v>14</v>
      </c>
      <c r="G27" s="211">
        <f t="shared" si="3"/>
        <v>1144.5</v>
      </c>
      <c r="H27" s="210">
        <v>14</v>
      </c>
      <c r="I27" s="211">
        <f t="shared" si="4"/>
        <v>1144.5</v>
      </c>
      <c r="J27" s="210">
        <v>14</v>
      </c>
      <c r="K27" s="211">
        <f t="shared" si="5"/>
        <v>1144.5</v>
      </c>
      <c r="L27" s="172"/>
      <c r="M27" s="59"/>
    </row>
    <row r="28" spans="1:17" ht="19.5" customHeight="1" x14ac:dyDescent="0.2">
      <c r="A28" s="381"/>
      <c r="B28" s="183" t="s">
        <v>117</v>
      </c>
      <c r="C28" s="191">
        <v>7130620614</v>
      </c>
      <c r="D28" s="180" t="s">
        <v>38</v>
      </c>
      <c r="E28" s="171">
        <f>VLOOKUP(C28,'[1]SOR RATE'!A:D,4,0)</f>
        <v>80.39</v>
      </c>
      <c r="F28" s="210">
        <v>14</v>
      </c>
      <c r="G28" s="211">
        <f t="shared" si="3"/>
        <v>1125.46</v>
      </c>
      <c r="H28" s="210">
        <v>14</v>
      </c>
      <c r="I28" s="211">
        <f t="shared" si="4"/>
        <v>1125.46</v>
      </c>
      <c r="J28" s="210">
        <v>14</v>
      </c>
      <c r="K28" s="211">
        <f t="shared" si="5"/>
        <v>1125.46</v>
      </c>
      <c r="L28" s="172"/>
      <c r="M28" s="59"/>
    </row>
    <row r="29" spans="1:17" ht="20.25" customHeight="1" x14ac:dyDescent="0.2">
      <c r="A29" s="215">
        <v>11</v>
      </c>
      <c r="B29" s="173" t="s">
        <v>118</v>
      </c>
      <c r="C29" s="213">
        <v>7130870013</v>
      </c>
      <c r="D29" s="180" t="s">
        <v>25</v>
      </c>
      <c r="E29" s="171">
        <f>VLOOKUP(C29,'[1]SOR RATE'!A:D,4,0)</f>
        <v>149.30000000000001</v>
      </c>
      <c r="F29" s="210">
        <v>20</v>
      </c>
      <c r="G29" s="211">
        <f t="shared" si="3"/>
        <v>2986</v>
      </c>
      <c r="H29" s="210">
        <v>20</v>
      </c>
      <c r="I29" s="211">
        <f t="shared" si="4"/>
        <v>2986</v>
      </c>
      <c r="J29" s="210">
        <v>20</v>
      </c>
      <c r="K29" s="211">
        <f t="shared" si="5"/>
        <v>2986</v>
      </c>
      <c r="L29" s="172"/>
      <c r="M29" s="59"/>
    </row>
    <row r="30" spans="1:17" ht="21.75" customHeight="1" x14ac:dyDescent="0.2">
      <c r="A30" s="215">
        <v>12</v>
      </c>
      <c r="B30" s="173" t="s">
        <v>119</v>
      </c>
      <c r="C30" s="213">
        <v>7131950012</v>
      </c>
      <c r="D30" s="180" t="s">
        <v>25</v>
      </c>
      <c r="E30" s="171">
        <f>VLOOKUP(C30,'[1]SOR RATE'!A:D,4,0)</f>
        <v>1463.7</v>
      </c>
      <c r="F30" s="210">
        <v>15</v>
      </c>
      <c r="G30" s="211">
        <f t="shared" si="3"/>
        <v>21955.5</v>
      </c>
      <c r="H30" s="210">
        <v>15</v>
      </c>
      <c r="I30" s="211">
        <f t="shared" si="4"/>
        <v>21955.5</v>
      </c>
      <c r="J30" s="210">
        <v>15</v>
      </c>
      <c r="K30" s="211">
        <f t="shared" si="5"/>
        <v>21955.5</v>
      </c>
      <c r="L30" s="172"/>
      <c r="M30" s="59"/>
    </row>
    <row r="31" spans="1:17" ht="35.25" customHeight="1" x14ac:dyDescent="0.2">
      <c r="A31" s="180">
        <v>13</v>
      </c>
      <c r="B31" s="194" t="s">
        <v>120</v>
      </c>
      <c r="C31" s="213">
        <v>7130890973</v>
      </c>
      <c r="D31" s="180" t="s">
        <v>121</v>
      </c>
      <c r="E31" s="171">
        <f>VLOOKUP(C31,'[1]SOR RATE'!A:D,4,0)</f>
        <v>74.42</v>
      </c>
      <c r="F31" s="210">
        <v>15</v>
      </c>
      <c r="G31" s="211">
        <f>F31*E31</f>
        <v>1116.3</v>
      </c>
      <c r="H31" s="210">
        <v>15</v>
      </c>
      <c r="I31" s="211">
        <f>H31*E31</f>
        <v>1116.3</v>
      </c>
      <c r="J31" s="210">
        <v>15</v>
      </c>
      <c r="K31" s="211">
        <f>J31*E31</f>
        <v>1116.3</v>
      </c>
      <c r="L31" s="172"/>
    </row>
    <row r="32" spans="1:17" ht="19.5" customHeight="1" x14ac:dyDescent="0.2">
      <c r="A32" s="180">
        <v>14</v>
      </c>
      <c r="B32" s="194" t="s">
        <v>122</v>
      </c>
      <c r="C32" s="191">
        <v>7130211158</v>
      </c>
      <c r="D32" s="180" t="s">
        <v>54</v>
      </c>
      <c r="E32" s="171">
        <f>VLOOKUP(C32,'[1]SOR RATE'!A:D,4,0)</f>
        <v>181.98</v>
      </c>
      <c r="F32" s="180">
        <v>0</v>
      </c>
      <c r="G32" s="211">
        <f t="shared" si="3"/>
        <v>0</v>
      </c>
      <c r="H32" s="180">
        <v>10</v>
      </c>
      <c r="I32" s="211">
        <f t="shared" si="4"/>
        <v>1819.8</v>
      </c>
      <c r="J32" s="180">
        <v>10</v>
      </c>
      <c r="K32" s="211">
        <f t="shared" si="5"/>
        <v>1819.8</v>
      </c>
      <c r="L32" s="172"/>
      <c r="M32" s="63"/>
    </row>
    <row r="33" spans="1:17" ht="21" customHeight="1" x14ac:dyDescent="0.2">
      <c r="A33" s="180">
        <v>15</v>
      </c>
      <c r="B33" s="194" t="s">
        <v>53</v>
      </c>
      <c r="C33" s="191">
        <v>7130210809</v>
      </c>
      <c r="D33" s="180" t="s">
        <v>54</v>
      </c>
      <c r="E33" s="171">
        <f>VLOOKUP(C33,'[1]SOR RATE'!A:D,4,0)</f>
        <v>406.6</v>
      </c>
      <c r="F33" s="180">
        <v>0</v>
      </c>
      <c r="G33" s="211">
        <f t="shared" si="3"/>
        <v>0</v>
      </c>
      <c r="H33" s="180">
        <v>10</v>
      </c>
      <c r="I33" s="211">
        <f t="shared" si="4"/>
        <v>4066</v>
      </c>
      <c r="J33" s="180">
        <v>10</v>
      </c>
      <c r="K33" s="211">
        <f t="shared" si="5"/>
        <v>4066</v>
      </c>
      <c r="L33" s="172"/>
      <c r="M33" s="63"/>
    </row>
    <row r="34" spans="1:17" ht="21.75" customHeight="1" x14ac:dyDescent="0.2">
      <c r="A34" s="180">
        <v>16</v>
      </c>
      <c r="B34" s="194" t="s">
        <v>123</v>
      </c>
      <c r="C34" s="191">
        <v>7130810102</v>
      </c>
      <c r="D34" s="180" t="s">
        <v>25</v>
      </c>
      <c r="E34" s="171">
        <f>VLOOKUP(C34,'[1]SOR RATE'!A:D,4,0)</f>
        <v>423.02</v>
      </c>
      <c r="F34" s="180">
        <v>20</v>
      </c>
      <c r="G34" s="211">
        <f t="shared" si="3"/>
        <v>8460.4</v>
      </c>
      <c r="H34" s="180">
        <v>20</v>
      </c>
      <c r="I34" s="211">
        <f t="shared" si="4"/>
        <v>8460.4</v>
      </c>
      <c r="J34" s="180">
        <v>20</v>
      </c>
      <c r="K34" s="211">
        <f t="shared" si="5"/>
        <v>8460.4</v>
      </c>
      <c r="L34" s="172"/>
      <c r="M34" s="63"/>
    </row>
    <row r="35" spans="1:17" ht="38.25" customHeight="1" x14ac:dyDescent="0.2">
      <c r="A35" s="180">
        <v>17</v>
      </c>
      <c r="B35" s="194" t="s">
        <v>124</v>
      </c>
      <c r="C35" s="191">
        <v>7130311008</v>
      </c>
      <c r="D35" s="180" t="s">
        <v>32</v>
      </c>
      <c r="E35" s="171">
        <f>VLOOKUP(C35,'[1]SOR RATE'!A:D,4,0)/1000</f>
        <v>31.17896</v>
      </c>
      <c r="F35" s="180">
        <v>90</v>
      </c>
      <c r="G35" s="211">
        <f t="shared" si="3"/>
        <v>2806.1064000000001</v>
      </c>
      <c r="H35" s="180">
        <v>90</v>
      </c>
      <c r="I35" s="211">
        <f t="shared" si="4"/>
        <v>2806.1064000000001</v>
      </c>
      <c r="J35" s="180">
        <v>90</v>
      </c>
      <c r="K35" s="211">
        <f t="shared" si="5"/>
        <v>2806.1064000000001</v>
      </c>
      <c r="L35" s="172"/>
    </row>
    <row r="36" spans="1:17" ht="21.75" customHeight="1" x14ac:dyDescent="0.2">
      <c r="A36" s="180">
        <v>18</v>
      </c>
      <c r="B36" s="194" t="s">
        <v>125</v>
      </c>
      <c r="C36" s="191">
        <v>7130390007</v>
      </c>
      <c r="D36" s="180" t="s">
        <v>25</v>
      </c>
      <c r="E36" s="171">
        <f>VLOOKUP(C36,'[1]SOR RATE'!A:D,4,0)</f>
        <v>207.69</v>
      </c>
      <c r="F36" s="180">
        <v>4</v>
      </c>
      <c r="G36" s="211">
        <f t="shared" si="3"/>
        <v>830.76</v>
      </c>
      <c r="H36" s="180">
        <v>4</v>
      </c>
      <c r="I36" s="211">
        <f t="shared" si="4"/>
        <v>830.76</v>
      </c>
      <c r="J36" s="180">
        <v>4</v>
      </c>
      <c r="K36" s="211">
        <f t="shared" si="5"/>
        <v>830.76</v>
      </c>
      <c r="L36" s="172"/>
      <c r="M36" s="64"/>
    </row>
    <row r="37" spans="1:17" ht="21.75" customHeight="1" x14ac:dyDescent="0.2">
      <c r="A37" s="180">
        <v>19</v>
      </c>
      <c r="B37" s="194" t="s">
        <v>126</v>
      </c>
      <c r="C37" s="191">
        <v>7130390019</v>
      </c>
      <c r="D37" s="180" t="s">
        <v>25</v>
      </c>
      <c r="E37" s="171">
        <f>VLOOKUP(C37,'[1]SOR RATE'!A:D,4,0)</f>
        <v>35.5</v>
      </c>
      <c r="F37" s="180">
        <v>14</v>
      </c>
      <c r="G37" s="211">
        <f t="shared" si="3"/>
        <v>497</v>
      </c>
      <c r="H37" s="180">
        <v>14</v>
      </c>
      <c r="I37" s="211">
        <f t="shared" si="4"/>
        <v>497</v>
      </c>
      <c r="J37" s="180">
        <v>14</v>
      </c>
      <c r="K37" s="211">
        <f t="shared" si="5"/>
        <v>497</v>
      </c>
      <c r="L37" s="172"/>
      <c r="M37" s="64"/>
    </row>
    <row r="38" spans="1:17" ht="36" customHeight="1" x14ac:dyDescent="0.2">
      <c r="A38" s="180">
        <v>20</v>
      </c>
      <c r="B38" s="194" t="s">
        <v>127</v>
      </c>
      <c r="C38" s="191">
        <v>7130320053</v>
      </c>
      <c r="D38" s="180" t="s">
        <v>25</v>
      </c>
      <c r="E38" s="171">
        <f>VLOOKUP(C38,'[1]SOR RATE'!A:D,4,0)</f>
        <v>6.6</v>
      </c>
      <c r="F38" s="180">
        <v>530</v>
      </c>
      <c r="G38" s="211">
        <f t="shared" si="3"/>
        <v>3498</v>
      </c>
      <c r="H38" s="180">
        <v>530</v>
      </c>
      <c r="I38" s="211">
        <f t="shared" si="4"/>
        <v>3498</v>
      </c>
      <c r="J38" s="180">
        <v>530</v>
      </c>
      <c r="K38" s="211">
        <f t="shared" si="5"/>
        <v>3498</v>
      </c>
      <c r="L38" s="172"/>
    </row>
    <row r="39" spans="1:17" ht="21" customHeight="1" x14ac:dyDescent="0.2">
      <c r="A39" s="180">
        <v>21</v>
      </c>
      <c r="B39" s="194" t="s">
        <v>128</v>
      </c>
      <c r="C39" s="191">
        <v>7130610206</v>
      </c>
      <c r="D39" s="180" t="s">
        <v>38</v>
      </c>
      <c r="E39" s="171">
        <f>VLOOKUP(C39,'[1]SOR RATE'!A:D,4,0)/1000</f>
        <v>106.03427000000001</v>
      </c>
      <c r="F39" s="180">
        <v>40</v>
      </c>
      <c r="G39" s="211">
        <f t="shared" si="3"/>
        <v>4241.3708000000006</v>
      </c>
      <c r="H39" s="180">
        <v>40</v>
      </c>
      <c r="I39" s="211">
        <f t="shared" si="4"/>
        <v>4241.3708000000006</v>
      </c>
      <c r="J39" s="180">
        <v>40</v>
      </c>
      <c r="K39" s="211">
        <f t="shared" si="5"/>
        <v>4241.3708000000006</v>
      </c>
      <c r="L39" s="172"/>
      <c r="M39" s="65"/>
    </row>
    <row r="40" spans="1:17" ht="21.75" customHeight="1" x14ac:dyDescent="0.2">
      <c r="A40" s="7">
        <v>22</v>
      </c>
      <c r="B40" s="184" t="s">
        <v>57</v>
      </c>
      <c r="C40" s="191"/>
      <c r="D40" s="222"/>
      <c r="E40" s="180"/>
      <c r="F40" s="198"/>
      <c r="G40" s="198">
        <f>SUM(G9:G39)</f>
        <v>279244.57235999999</v>
      </c>
      <c r="H40" s="198"/>
      <c r="I40" s="198">
        <f>SUM(I9:I39)</f>
        <v>503547.93475179991</v>
      </c>
      <c r="J40" s="198"/>
      <c r="K40" s="198">
        <f>SUM(K9:K39)</f>
        <v>691477.46164000011</v>
      </c>
      <c r="L40" s="35"/>
    </row>
    <row r="41" spans="1:17" ht="21.75" customHeight="1" x14ac:dyDescent="0.2">
      <c r="A41" s="7">
        <v>23</v>
      </c>
      <c r="B41" s="184" t="s">
        <v>58</v>
      </c>
      <c r="C41" s="191"/>
      <c r="D41" s="222"/>
      <c r="E41" s="180"/>
      <c r="F41" s="198"/>
      <c r="G41" s="198">
        <f>G40/1.18</f>
        <v>236647.94267796612</v>
      </c>
      <c r="H41" s="198"/>
      <c r="I41" s="198">
        <f>I40/1.18</f>
        <v>426735.5379252542</v>
      </c>
      <c r="J41" s="198"/>
      <c r="K41" s="198">
        <f>K40/1.18</f>
        <v>585997.84884745779</v>
      </c>
      <c r="L41" s="35"/>
    </row>
    <row r="42" spans="1:17" ht="22.5" customHeight="1" x14ac:dyDescent="0.2">
      <c r="A42" s="180">
        <v>24</v>
      </c>
      <c r="B42" s="188" t="s">
        <v>59</v>
      </c>
      <c r="C42" s="223"/>
      <c r="D42" s="224"/>
      <c r="E42" s="191">
        <v>7.4999999999999997E-2</v>
      </c>
      <c r="F42" s="191"/>
      <c r="G42" s="192">
        <f>G40*E42</f>
        <v>20943.342926999998</v>
      </c>
      <c r="H42" s="191"/>
      <c r="I42" s="192">
        <f>I40*E42</f>
        <v>37766.095106384993</v>
      </c>
      <c r="J42" s="191"/>
      <c r="K42" s="192">
        <f>K40*E42</f>
        <v>51860.809623000008</v>
      </c>
      <c r="L42" s="35"/>
      <c r="M42" s="65"/>
    </row>
    <row r="43" spans="1:17" ht="22.5" customHeight="1" x14ac:dyDescent="0.2">
      <c r="A43" s="225">
        <v>25</v>
      </c>
      <c r="B43" s="194" t="s">
        <v>129</v>
      </c>
      <c r="C43" s="226"/>
      <c r="D43" s="180" t="s">
        <v>130</v>
      </c>
      <c r="E43" s="227">
        <f>210.055941992653*1.055*1.035</f>
        <v>229.3653344603276</v>
      </c>
      <c r="F43" s="193">
        <v>20</v>
      </c>
      <c r="G43" s="192">
        <f>E43*F43</f>
        <v>4587.3066892065517</v>
      </c>
      <c r="H43" s="180"/>
      <c r="I43" s="192"/>
      <c r="J43" s="192"/>
      <c r="K43" s="192"/>
      <c r="L43" s="35"/>
    </row>
    <row r="44" spans="1:17" ht="22.5" customHeight="1" x14ac:dyDescent="0.2">
      <c r="A44" s="190" t="s">
        <v>131</v>
      </c>
      <c r="B44" s="183" t="s">
        <v>132</v>
      </c>
      <c r="C44" s="214"/>
      <c r="D44" s="190" t="s">
        <v>133</v>
      </c>
      <c r="E44" s="227">
        <f>609.17479416*1.055*1.035</f>
        <v>665.17318711315795</v>
      </c>
      <c r="F44" s="210"/>
      <c r="G44" s="192"/>
      <c r="H44" s="210">
        <f>(20*0.35)+(12*0.2)</f>
        <v>9.4</v>
      </c>
      <c r="I44" s="192">
        <f>H44*E44</f>
        <v>6252.6279588636853</v>
      </c>
      <c r="J44" s="210">
        <f>(20*0.55)+(12*0.2)</f>
        <v>13.4</v>
      </c>
      <c r="K44" s="192">
        <f>J44*E44</f>
        <v>8913.3207073163176</v>
      </c>
      <c r="L44" s="35"/>
      <c r="P44" s="66"/>
      <c r="Q44" s="67"/>
    </row>
    <row r="45" spans="1:17" ht="22.5" customHeight="1" x14ac:dyDescent="0.2">
      <c r="A45" s="180">
        <v>27</v>
      </c>
      <c r="B45" s="194" t="s">
        <v>134</v>
      </c>
      <c r="C45" s="214"/>
      <c r="D45" s="227"/>
      <c r="E45" s="215"/>
      <c r="F45" s="168"/>
      <c r="G45" s="227">
        <v>65063.71</v>
      </c>
      <c r="H45" s="215"/>
      <c r="I45" s="227">
        <v>71174.77</v>
      </c>
      <c r="J45" s="168"/>
      <c r="K45" s="227">
        <v>79454.77</v>
      </c>
      <c r="L45" s="35"/>
      <c r="M45" s="35"/>
    </row>
    <row r="46" spans="1:17" ht="22.5" customHeight="1" x14ac:dyDescent="0.2">
      <c r="A46" s="180">
        <v>28</v>
      </c>
      <c r="B46" s="194" t="s">
        <v>135</v>
      </c>
      <c r="C46" s="214"/>
      <c r="D46" s="227"/>
      <c r="E46" s="215">
        <v>0.04</v>
      </c>
      <c r="F46" s="168"/>
      <c r="G46" s="171">
        <f>G41*E46</f>
        <v>9465.9177071186441</v>
      </c>
      <c r="H46" s="215"/>
      <c r="I46" s="171">
        <f>I41*E46</f>
        <v>17069.421517010167</v>
      </c>
      <c r="J46" s="168"/>
      <c r="K46" s="171">
        <f>K41*E46</f>
        <v>23439.913953898311</v>
      </c>
      <c r="L46" s="228" t="s">
        <v>64</v>
      </c>
      <c r="M46" s="68"/>
    </row>
    <row r="47" spans="1:17" ht="50.25" customHeight="1" x14ac:dyDescent="0.2">
      <c r="A47" s="180">
        <v>29</v>
      </c>
      <c r="B47" s="196" t="s">
        <v>136</v>
      </c>
      <c r="C47" s="214"/>
      <c r="D47" s="227"/>
      <c r="E47" s="215"/>
      <c r="F47" s="168"/>
      <c r="G47" s="229">
        <f>(G40+G42+G43+G44+G45+G46)*0.125</f>
        <v>47413.106210415659</v>
      </c>
      <c r="H47" s="229"/>
      <c r="I47" s="229">
        <f>(I40+I42+I43+I44+I45+I46)*0.125</f>
        <v>79476.356166757352</v>
      </c>
      <c r="J47" s="229"/>
      <c r="K47" s="229">
        <f>(K40+K42+K43+K44+K45+K46)*0.125</f>
        <v>106893.28449052684</v>
      </c>
      <c r="L47" s="35"/>
      <c r="M47" s="68"/>
    </row>
    <row r="48" spans="1:17" ht="36" customHeight="1" x14ac:dyDescent="0.2">
      <c r="A48" s="7">
        <v>30</v>
      </c>
      <c r="B48" s="197" t="s">
        <v>137</v>
      </c>
      <c r="C48" s="214"/>
      <c r="D48" s="227"/>
      <c r="E48" s="215"/>
      <c r="F48" s="37"/>
      <c r="G48" s="230">
        <f>SUM(G41:G47)</f>
        <v>384121.32621170703</v>
      </c>
      <c r="H48" s="36"/>
      <c r="I48" s="230">
        <f>SUM(I41:I47)</f>
        <v>638474.80867427052</v>
      </c>
      <c r="J48" s="37"/>
      <c r="K48" s="230">
        <f>SUM(K41:K47)</f>
        <v>856559.94762219931</v>
      </c>
      <c r="L48" s="35"/>
    </row>
    <row r="49" spans="1:12" ht="24.75" customHeight="1" x14ac:dyDescent="0.2">
      <c r="A49" s="180">
        <v>31</v>
      </c>
      <c r="B49" s="188" t="s">
        <v>138</v>
      </c>
      <c r="C49" s="214"/>
      <c r="D49" s="227"/>
      <c r="E49" s="215">
        <v>0.09</v>
      </c>
      <c r="F49" s="37"/>
      <c r="G49" s="227">
        <f>G48*E49</f>
        <v>34570.919359053631</v>
      </c>
      <c r="H49" s="215"/>
      <c r="I49" s="227">
        <f>I48*E49</f>
        <v>57462.732780684346</v>
      </c>
      <c r="J49" s="168"/>
      <c r="K49" s="227">
        <f>K48*E49</f>
        <v>77090.395285997933</v>
      </c>
      <c r="L49" s="35"/>
    </row>
    <row r="50" spans="1:12" ht="24" customHeight="1" x14ac:dyDescent="0.2">
      <c r="A50" s="180">
        <v>32</v>
      </c>
      <c r="B50" s="188" t="s">
        <v>139</v>
      </c>
      <c r="C50" s="214"/>
      <c r="D50" s="227"/>
      <c r="E50" s="215">
        <v>0.09</v>
      </c>
      <c r="F50" s="168"/>
      <c r="G50" s="227">
        <f>G48*E50</f>
        <v>34570.919359053631</v>
      </c>
      <c r="H50" s="215"/>
      <c r="I50" s="227">
        <f>I48*E50</f>
        <v>57462.732780684346</v>
      </c>
      <c r="J50" s="168"/>
      <c r="K50" s="227">
        <f>K48*E50</f>
        <v>77090.395285997933</v>
      </c>
      <c r="L50" s="35"/>
    </row>
    <row r="51" spans="1:12" ht="22.5" customHeight="1" x14ac:dyDescent="0.2">
      <c r="A51" s="180">
        <v>33</v>
      </c>
      <c r="B51" s="188" t="s">
        <v>140</v>
      </c>
      <c r="C51" s="214"/>
      <c r="D51" s="192"/>
      <c r="E51" s="180"/>
      <c r="F51" s="192"/>
      <c r="G51" s="192">
        <f>G48+G49+G50</f>
        <v>453263.16492981429</v>
      </c>
      <c r="H51" s="192"/>
      <c r="I51" s="192">
        <f>I48+I49+I50</f>
        <v>753400.27423563926</v>
      </c>
      <c r="J51" s="192"/>
      <c r="K51" s="192">
        <f>K48+K49+K50</f>
        <v>1010740.7381941951</v>
      </c>
      <c r="L51" s="35"/>
    </row>
    <row r="52" spans="1:12" ht="22.5" customHeight="1" x14ac:dyDescent="0.2">
      <c r="A52" s="7">
        <v>34</v>
      </c>
      <c r="B52" s="199" t="s">
        <v>70</v>
      </c>
      <c r="C52" s="231"/>
      <c r="D52" s="198"/>
      <c r="E52" s="7"/>
      <c r="F52" s="180"/>
      <c r="G52" s="198">
        <f>ROUND(G51,0)</f>
        <v>453263</v>
      </c>
      <c r="H52" s="180"/>
      <c r="I52" s="198">
        <f>ROUND(I51,0)</f>
        <v>753400</v>
      </c>
      <c r="J52" s="180"/>
      <c r="K52" s="198">
        <f>ROUND(K51,0)</f>
        <v>1010741</v>
      </c>
      <c r="L52" s="35"/>
    </row>
    <row r="53" spans="1:12" ht="9.75" customHeight="1" x14ac:dyDescent="0.2">
      <c r="A53" s="69"/>
      <c r="B53" s="70"/>
      <c r="C53" s="71"/>
      <c r="D53" s="70"/>
      <c r="E53" s="70"/>
      <c r="F53" s="70"/>
      <c r="G53" s="70"/>
      <c r="H53" s="70"/>
      <c r="I53" s="72"/>
    </row>
    <row r="54" spans="1:12" ht="18" customHeight="1" x14ac:dyDescent="0.2">
      <c r="A54" s="73"/>
      <c r="B54" s="383" t="s">
        <v>141</v>
      </c>
      <c r="C54" s="383"/>
      <c r="D54" s="383"/>
      <c r="E54" s="383"/>
      <c r="F54" s="383"/>
      <c r="G54" s="74"/>
      <c r="H54" s="74"/>
      <c r="I54" s="74"/>
      <c r="J54" s="42"/>
      <c r="K54" s="42"/>
    </row>
    <row r="55" spans="1:12" ht="18" x14ac:dyDescent="0.25">
      <c r="A55" s="28" t="s">
        <v>72</v>
      </c>
      <c r="B55" s="44" t="s">
        <v>73</v>
      </c>
      <c r="C55" s="16"/>
      <c r="D55" s="16"/>
      <c r="E55" s="16"/>
      <c r="F55" s="16"/>
      <c r="G55" s="16"/>
      <c r="H55" s="70"/>
      <c r="I55" s="70"/>
    </row>
    <row r="56" spans="1:12" x14ac:dyDescent="0.2">
      <c r="A56" s="69"/>
      <c r="B56" s="70"/>
      <c r="C56" s="70"/>
      <c r="D56" s="70"/>
      <c r="E56" s="70"/>
      <c r="F56" s="75"/>
      <c r="G56" s="75"/>
      <c r="H56" s="75"/>
      <c r="I56" s="75"/>
      <c r="J56" s="75"/>
      <c r="K56" s="75"/>
    </row>
    <row r="57" spans="1:12" x14ac:dyDescent="0.2">
      <c r="A57" s="69"/>
      <c r="B57" s="70"/>
      <c r="C57" s="70"/>
      <c r="D57" s="70"/>
      <c r="E57" s="70"/>
      <c r="F57" s="70"/>
      <c r="G57" s="70"/>
      <c r="H57" s="70"/>
      <c r="I57" s="70"/>
    </row>
    <row r="58" spans="1:12" x14ac:dyDescent="0.2">
      <c r="A58" s="69"/>
      <c r="B58" s="93"/>
      <c r="C58" s="76"/>
      <c r="D58" s="76"/>
      <c r="E58" s="77"/>
      <c r="F58" s="77"/>
      <c r="G58" s="77"/>
      <c r="H58" s="70"/>
      <c r="I58" s="70"/>
    </row>
    <row r="59" spans="1:12" ht="15.75" customHeight="1" x14ac:dyDescent="0.35">
      <c r="A59" s="69"/>
      <c r="B59" s="70"/>
      <c r="C59" s="200"/>
      <c r="D59" s="200"/>
      <c r="E59" s="200"/>
      <c r="F59" s="200"/>
      <c r="G59" s="200"/>
      <c r="H59" s="200"/>
      <c r="I59" s="70"/>
    </row>
    <row r="60" spans="1:12" x14ac:dyDescent="0.2">
      <c r="A60" s="69"/>
      <c r="B60" s="70"/>
      <c r="C60" s="70"/>
      <c r="D60" s="70"/>
      <c r="E60" s="70"/>
      <c r="F60" s="70"/>
      <c r="G60" s="70"/>
      <c r="H60" s="70"/>
      <c r="I60" s="70"/>
    </row>
    <row r="61" spans="1:12" x14ac:dyDescent="0.2">
      <c r="A61" s="69"/>
      <c r="B61" s="70"/>
      <c r="C61" s="70"/>
      <c r="D61" s="70"/>
      <c r="E61" s="70"/>
      <c r="F61" s="70"/>
      <c r="G61" s="70"/>
      <c r="H61" s="70"/>
      <c r="I61" s="70"/>
    </row>
    <row r="62" spans="1:12" x14ac:dyDescent="0.2">
      <c r="A62" s="69"/>
      <c r="B62" s="70"/>
      <c r="C62" s="70"/>
      <c r="D62" s="70"/>
      <c r="E62" s="70"/>
      <c r="F62" s="70"/>
      <c r="G62" s="70"/>
      <c r="H62" s="70"/>
      <c r="I62" s="70"/>
    </row>
    <row r="63" spans="1:12" x14ac:dyDescent="0.2">
      <c r="A63" s="69"/>
      <c r="B63" s="70"/>
      <c r="C63" s="70"/>
      <c r="D63" s="70"/>
      <c r="E63" s="70"/>
      <c r="F63" s="70"/>
      <c r="G63" s="70"/>
      <c r="H63" s="70"/>
      <c r="I63" s="70"/>
    </row>
    <row r="64" spans="1:12" x14ac:dyDescent="0.2">
      <c r="A64" s="69"/>
      <c r="B64" s="70"/>
      <c r="C64" s="70"/>
      <c r="D64" s="70"/>
      <c r="E64" s="70"/>
      <c r="F64" s="70"/>
      <c r="G64" s="70"/>
      <c r="H64" s="70"/>
      <c r="I64" s="70"/>
    </row>
    <row r="65" spans="1:9" x14ac:dyDescent="0.2">
      <c r="A65" s="69"/>
      <c r="B65" s="70"/>
      <c r="C65" s="70"/>
      <c r="D65" s="70"/>
      <c r="E65" s="70"/>
      <c r="F65" s="70"/>
      <c r="G65" s="70"/>
      <c r="H65" s="70"/>
      <c r="I65" s="70"/>
    </row>
    <row r="66" spans="1:9" x14ac:dyDescent="0.2">
      <c r="A66" s="69"/>
      <c r="B66" s="70"/>
      <c r="C66" s="70"/>
      <c r="D66" s="70"/>
      <c r="E66" s="70"/>
      <c r="F66" s="70"/>
      <c r="G66" s="70"/>
      <c r="H66" s="70"/>
      <c r="I66" s="70"/>
    </row>
    <row r="67" spans="1:9" x14ac:dyDescent="0.2">
      <c r="A67" s="69"/>
      <c r="B67" s="70"/>
      <c r="C67" s="70"/>
      <c r="D67" s="70"/>
      <c r="E67" s="70"/>
      <c r="F67" s="70"/>
      <c r="G67" s="70"/>
      <c r="H67" s="70"/>
      <c r="I67" s="70"/>
    </row>
    <row r="68" spans="1:9" x14ac:dyDescent="0.2">
      <c r="A68" s="69"/>
      <c r="B68" s="70"/>
      <c r="C68" s="70"/>
      <c r="D68" s="70"/>
      <c r="E68" s="70"/>
      <c r="F68" s="70"/>
      <c r="G68" s="70"/>
      <c r="H68" s="70"/>
      <c r="I68" s="70"/>
    </row>
    <row r="69" spans="1:9" x14ac:dyDescent="0.2">
      <c r="A69" s="69"/>
      <c r="B69" s="70"/>
      <c r="C69" s="70"/>
      <c r="D69" s="70"/>
      <c r="E69" s="70"/>
      <c r="F69" s="70"/>
      <c r="G69" s="70"/>
      <c r="H69" s="70"/>
      <c r="I69" s="70"/>
    </row>
    <row r="70" spans="1:9" x14ac:dyDescent="0.2">
      <c r="A70" s="69"/>
      <c r="B70" s="70"/>
      <c r="C70" s="70"/>
      <c r="D70" s="70"/>
      <c r="E70" s="70"/>
      <c r="F70" s="70"/>
      <c r="G70" s="70"/>
      <c r="H70" s="70"/>
      <c r="I70" s="70"/>
    </row>
    <row r="71" spans="1:9" x14ac:dyDescent="0.2">
      <c r="A71" s="69"/>
      <c r="B71" s="70"/>
      <c r="C71" s="70"/>
      <c r="D71" s="70"/>
      <c r="E71" s="70"/>
      <c r="F71" s="70"/>
      <c r="G71" s="70"/>
      <c r="H71" s="70"/>
      <c r="I71" s="70"/>
    </row>
    <row r="72" spans="1:9" x14ac:dyDescent="0.2">
      <c r="A72" s="69"/>
      <c r="B72" s="70"/>
      <c r="C72" s="70"/>
      <c r="D72" s="70"/>
      <c r="E72" s="70"/>
      <c r="F72" s="70"/>
      <c r="G72" s="70"/>
      <c r="H72" s="70"/>
      <c r="I72" s="70"/>
    </row>
    <row r="73" spans="1:9" x14ac:dyDescent="0.2">
      <c r="A73" s="69"/>
      <c r="B73" s="70"/>
      <c r="C73" s="70"/>
      <c r="D73" s="70"/>
      <c r="E73" s="70"/>
      <c r="F73" s="70"/>
      <c r="G73" s="70"/>
      <c r="H73" s="70"/>
      <c r="I73" s="70"/>
    </row>
    <row r="74" spans="1:9" x14ac:dyDescent="0.2">
      <c r="A74" s="69"/>
      <c r="B74" s="70"/>
      <c r="C74" s="70"/>
      <c r="D74" s="70"/>
      <c r="E74" s="70"/>
      <c r="F74" s="70"/>
      <c r="G74" s="70"/>
      <c r="H74" s="70"/>
      <c r="I74" s="70"/>
    </row>
    <row r="75" spans="1:9" x14ac:dyDescent="0.2">
      <c r="A75" s="69"/>
      <c r="B75" s="70"/>
      <c r="C75" s="70"/>
      <c r="D75" s="70"/>
      <c r="E75" s="70"/>
      <c r="F75" s="70"/>
      <c r="G75" s="70"/>
      <c r="H75" s="70"/>
      <c r="I75" s="70"/>
    </row>
    <row r="76" spans="1:9" x14ac:dyDescent="0.2">
      <c r="A76" s="69"/>
      <c r="B76" s="70"/>
      <c r="C76" s="70"/>
      <c r="D76" s="70"/>
      <c r="E76" s="70"/>
      <c r="F76" s="70"/>
      <c r="G76" s="70"/>
      <c r="H76" s="70"/>
      <c r="I76" s="70"/>
    </row>
    <row r="77" spans="1:9" x14ac:dyDescent="0.2">
      <c r="A77" s="69"/>
      <c r="B77" s="70"/>
      <c r="C77" s="70"/>
      <c r="D77" s="70"/>
      <c r="E77" s="70"/>
      <c r="F77" s="70"/>
      <c r="G77" s="70"/>
      <c r="H77" s="70"/>
      <c r="I77" s="70"/>
    </row>
    <row r="78" spans="1:9" x14ac:dyDescent="0.2">
      <c r="A78" s="69"/>
      <c r="B78" s="70"/>
      <c r="C78" s="70"/>
      <c r="D78" s="70"/>
      <c r="E78" s="70"/>
      <c r="F78" s="70"/>
      <c r="G78" s="70"/>
      <c r="H78" s="70"/>
      <c r="I78" s="70"/>
    </row>
    <row r="79" spans="1:9" x14ac:dyDescent="0.2">
      <c r="A79" s="69"/>
      <c r="B79" s="70"/>
      <c r="C79" s="70"/>
      <c r="D79" s="70"/>
      <c r="E79" s="70"/>
      <c r="F79" s="70"/>
      <c r="G79" s="70"/>
      <c r="H79" s="70"/>
      <c r="I79" s="70"/>
    </row>
    <row r="80" spans="1:9" x14ac:dyDescent="0.2">
      <c r="A80" s="69"/>
      <c r="B80" s="70"/>
      <c r="C80" s="70"/>
      <c r="D80" s="70"/>
      <c r="E80" s="70"/>
      <c r="F80" s="70"/>
      <c r="G80" s="70"/>
      <c r="H80" s="70"/>
      <c r="I80" s="70"/>
    </row>
    <row r="81" spans="1:9" x14ac:dyDescent="0.2">
      <c r="A81" s="69"/>
      <c r="B81" s="70"/>
      <c r="C81" s="70"/>
      <c r="D81" s="70"/>
      <c r="E81" s="70"/>
      <c r="F81" s="70"/>
      <c r="G81" s="70"/>
      <c r="H81" s="70"/>
      <c r="I81" s="70"/>
    </row>
    <row r="82" spans="1:9" x14ac:dyDescent="0.2">
      <c r="A82" s="69"/>
      <c r="B82" s="70"/>
      <c r="C82" s="70"/>
      <c r="D82" s="70"/>
      <c r="E82" s="70"/>
      <c r="F82" s="70"/>
      <c r="G82" s="70"/>
      <c r="H82" s="70"/>
      <c r="I82" s="70"/>
    </row>
    <row r="83" spans="1:9" x14ac:dyDescent="0.2">
      <c r="A83" s="69"/>
      <c r="B83" s="70"/>
      <c r="C83" s="70"/>
      <c r="D83" s="70"/>
      <c r="E83" s="70"/>
      <c r="F83" s="70"/>
      <c r="G83" s="70"/>
      <c r="H83" s="70"/>
      <c r="I83" s="70"/>
    </row>
    <row r="84" spans="1:9" x14ac:dyDescent="0.2">
      <c r="A84" s="69"/>
      <c r="B84" s="70"/>
      <c r="C84" s="70"/>
      <c r="D84" s="70"/>
      <c r="E84" s="70"/>
      <c r="F84" s="70"/>
      <c r="G84" s="70"/>
      <c r="H84" s="70"/>
      <c r="I84" s="70"/>
    </row>
    <row r="85" spans="1:9" x14ac:dyDescent="0.2">
      <c r="A85" s="69"/>
      <c r="B85" s="70"/>
      <c r="C85" s="70"/>
      <c r="D85" s="70"/>
      <c r="E85" s="70"/>
      <c r="F85" s="70"/>
      <c r="G85" s="70"/>
      <c r="H85" s="70"/>
      <c r="I85" s="70"/>
    </row>
    <row r="86" spans="1:9" x14ac:dyDescent="0.2">
      <c r="A86" s="69"/>
      <c r="B86" s="70"/>
      <c r="C86" s="70"/>
      <c r="D86" s="70"/>
      <c r="E86" s="70"/>
      <c r="F86" s="70"/>
      <c r="G86" s="70"/>
      <c r="H86" s="70"/>
      <c r="I86" s="70"/>
    </row>
    <row r="87" spans="1:9" x14ac:dyDescent="0.2">
      <c r="A87" s="69"/>
      <c r="B87" s="70"/>
      <c r="C87" s="70"/>
      <c r="D87" s="70"/>
      <c r="E87" s="70"/>
      <c r="F87" s="70"/>
      <c r="G87" s="70"/>
      <c r="H87" s="70"/>
      <c r="I87" s="70"/>
    </row>
    <row r="88" spans="1:9" x14ac:dyDescent="0.2">
      <c r="A88" s="69"/>
      <c r="B88" s="70"/>
      <c r="C88" s="70"/>
      <c r="D88" s="70"/>
      <c r="E88" s="70"/>
      <c r="F88" s="70"/>
      <c r="G88" s="70"/>
      <c r="H88" s="70"/>
      <c r="I88" s="70"/>
    </row>
    <row r="89" spans="1:9" x14ac:dyDescent="0.2">
      <c r="A89" s="69"/>
      <c r="B89" s="70"/>
      <c r="C89" s="70"/>
      <c r="D89" s="70"/>
      <c r="E89" s="70"/>
      <c r="F89" s="70"/>
      <c r="G89" s="70"/>
      <c r="H89" s="70"/>
      <c r="I89" s="70"/>
    </row>
    <row r="90" spans="1:9" x14ac:dyDescent="0.2">
      <c r="A90" s="69"/>
      <c r="B90" s="70"/>
      <c r="C90" s="70"/>
      <c r="D90" s="70"/>
      <c r="E90" s="70"/>
      <c r="F90" s="70"/>
      <c r="G90" s="70"/>
      <c r="H90" s="70"/>
      <c r="I90" s="70"/>
    </row>
    <row r="91" spans="1:9" x14ac:dyDescent="0.2">
      <c r="A91" s="69"/>
      <c r="B91" s="70"/>
      <c r="C91" s="70"/>
      <c r="D91" s="70"/>
      <c r="E91" s="70"/>
      <c r="F91" s="70"/>
      <c r="G91" s="70"/>
      <c r="H91" s="70"/>
      <c r="I91" s="70"/>
    </row>
    <row r="92" spans="1:9" x14ac:dyDescent="0.2">
      <c r="A92" s="69"/>
      <c r="B92" s="70"/>
      <c r="C92" s="70"/>
      <c r="D92" s="70"/>
      <c r="E92" s="70"/>
      <c r="F92" s="70"/>
      <c r="G92" s="70"/>
      <c r="H92" s="70"/>
      <c r="I92" s="70"/>
    </row>
    <row r="93" spans="1:9" x14ac:dyDescent="0.2">
      <c r="A93" s="69"/>
      <c r="B93" s="70"/>
      <c r="C93" s="70"/>
      <c r="D93" s="70"/>
      <c r="E93" s="70"/>
      <c r="F93" s="70"/>
      <c r="G93" s="70"/>
      <c r="H93" s="70"/>
      <c r="I93" s="70"/>
    </row>
    <row r="94" spans="1:9" x14ac:dyDescent="0.2">
      <c r="A94" s="69"/>
      <c r="B94" s="70"/>
      <c r="C94" s="70"/>
      <c r="D94" s="70"/>
      <c r="E94" s="70"/>
      <c r="F94" s="70"/>
      <c r="G94" s="70"/>
      <c r="H94" s="70"/>
      <c r="I94" s="70"/>
    </row>
    <row r="95" spans="1:9" x14ac:dyDescent="0.2">
      <c r="A95" s="69"/>
      <c r="B95" s="70"/>
      <c r="C95" s="70"/>
      <c r="D95" s="70"/>
      <c r="E95" s="70"/>
      <c r="F95" s="70"/>
      <c r="G95" s="70"/>
      <c r="H95" s="70"/>
      <c r="I95" s="70"/>
    </row>
    <row r="96" spans="1:9" x14ac:dyDescent="0.2">
      <c r="A96" s="69"/>
      <c r="B96" s="70"/>
      <c r="C96" s="70"/>
      <c r="D96" s="70"/>
      <c r="E96" s="70"/>
      <c r="F96" s="70"/>
      <c r="G96" s="70"/>
      <c r="H96" s="70"/>
      <c r="I96" s="70"/>
    </row>
    <row r="97" spans="1:9" x14ac:dyDescent="0.2">
      <c r="A97" s="69"/>
      <c r="B97" s="70"/>
      <c r="C97" s="70"/>
      <c r="D97" s="70"/>
      <c r="E97" s="70"/>
      <c r="F97" s="70"/>
      <c r="G97" s="70"/>
      <c r="H97" s="70"/>
      <c r="I97" s="70"/>
    </row>
    <row r="98" spans="1:9" x14ac:dyDescent="0.2">
      <c r="A98" s="69"/>
      <c r="B98" s="70"/>
      <c r="C98" s="70"/>
      <c r="D98" s="70"/>
      <c r="E98" s="70"/>
      <c r="F98" s="70"/>
      <c r="G98" s="70"/>
      <c r="H98" s="70"/>
      <c r="I98" s="70"/>
    </row>
    <row r="99" spans="1:9" x14ac:dyDescent="0.2">
      <c r="A99" s="69"/>
      <c r="B99" s="70"/>
      <c r="C99" s="70"/>
      <c r="D99" s="70"/>
      <c r="E99" s="70"/>
      <c r="F99" s="70"/>
      <c r="G99" s="70"/>
      <c r="H99" s="70"/>
      <c r="I99" s="70"/>
    </row>
    <row r="100" spans="1:9" x14ac:dyDescent="0.2">
      <c r="A100" s="69"/>
      <c r="B100" s="70"/>
      <c r="C100" s="70"/>
      <c r="D100" s="70"/>
      <c r="E100" s="70"/>
      <c r="F100" s="70"/>
      <c r="G100" s="70"/>
      <c r="H100" s="70"/>
      <c r="I100" s="70"/>
    </row>
  </sheetData>
  <mergeCells count="19">
    <mergeCell ref="M15:N15"/>
    <mergeCell ref="A19:A21"/>
    <mergeCell ref="C1:F1"/>
    <mergeCell ref="J2:K2"/>
    <mergeCell ref="B3:I3"/>
    <mergeCell ref="A5:A7"/>
    <mergeCell ref="B5:B7"/>
    <mergeCell ref="C5:C7"/>
    <mergeCell ref="D5:D7"/>
    <mergeCell ref="E5:E7"/>
    <mergeCell ref="F5:G5"/>
    <mergeCell ref="H5:I5"/>
    <mergeCell ref="A23:A24"/>
    <mergeCell ref="A25:A28"/>
    <mergeCell ref="B54:F54"/>
    <mergeCell ref="J5:K5"/>
    <mergeCell ref="F6:G6"/>
    <mergeCell ref="H6:I6"/>
    <mergeCell ref="J6:K6"/>
  </mergeCells>
  <conditionalFormatting sqref="B40">
    <cfRule type="cellIs" dxfId="12" priority="2" stopIfTrue="1" operator="equal">
      <formula>"?"</formula>
    </cfRule>
  </conditionalFormatting>
  <conditionalFormatting sqref="B41">
    <cfRule type="cellIs" dxfId="11" priority="1" stopIfTrue="1" operator="equal">
      <formula>"?"</formula>
    </cfRule>
  </conditionalFormatting>
  <printOptions horizontalCentered="1"/>
  <pageMargins left="0.31496062992125984" right="0" top="0.78740157480314965" bottom="0.31496062992125984" header="0.51181102362204722" footer="0.15748031496062992"/>
  <pageSetup paperSize="9" scale="85" fitToHeight="3" orientation="landscape" verticalDpi="300" r:id="rId1"/>
  <headerFooter alignWithMargins="0"/>
  <rowBreaks count="3" manualBreakCount="3">
    <brk id="18" max="13" man="1"/>
    <brk id="34" max="16383" man="1"/>
    <brk id="55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P84"/>
  <sheetViews>
    <sheetView zoomScale="91" zoomScaleNormal="9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8" sqref="G8"/>
    </sheetView>
  </sheetViews>
  <sheetFormatPr defaultRowHeight="12.75" x14ac:dyDescent="0.2"/>
  <cols>
    <col min="1" max="1" width="5" style="33" customWidth="1"/>
    <col min="2" max="2" width="49.28515625" style="11" customWidth="1"/>
    <col min="3" max="3" width="14.7109375" style="11" customWidth="1"/>
    <col min="4" max="4" width="6.28515625" style="11" customWidth="1"/>
    <col min="5" max="5" width="10" style="11" customWidth="1"/>
    <col min="6" max="6" width="5.85546875" style="11" customWidth="1"/>
    <col min="7" max="7" width="14.140625" style="11" customWidth="1"/>
    <col min="8" max="8" width="9.140625" style="11" customWidth="1"/>
    <col min="9" max="9" width="19.7109375" style="11" customWidth="1"/>
    <col min="10" max="10" width="6.140625" style="11" customWidth="1"/>
    <col min="11" max="11" width="19.85546875" style="11" customWidth="1"/>
    <col min="12" max="12" width="28.85546875" style="11" customWidth="1"/>
    <col min="13" max="13" width="21.140625" style="11" customWidth="1"/>
    <col min="14" max="14" width="9.140625" style="11"/>
    <col min="15" max="15" width="10.42578125" style="11" customWidth="1"/>
    <col min="16" max="16384" width="9.140625" style="11"/>
  </cols>
  <sheetData>
    <row r="1" spans="1:16" ht="18.75" customHeight="1" x14ac:dyDescent="0.2">
      <c r="A1" s="45"/>
      <c r="B1" s="46"/>
      <c r="C1" s="390" t="s">
        <v>142</v>
      </c>
      <c r="D1" s="390"/>
      <c r="E1" s="390"/>
      <c r="F1" s="390"/>
      <c r="G1" s="390"/>
      <c r="H1" s="46"/>
      <c r="I1" s="46"/>
      <c r="J1" s="46"/>
      <c r="K1" s="46"/>
    </row>
    <row r="2" spans="1:16" ht="18" customHeight="1" x14ac:dyDescent="0.2">
      <c r="A2" s="45"/>
      <c r="B2" s="46"/>
      <c r="C2" s="46"/>
      <c r="D2" s="49"/>
      <c r="E2" s="49"/>
      <c r="F2" s="49"/>
      <c r="G2" s="46"/>
      <c r="H2" s="46"/>
      <c r="I2" s="46"/>
      <c r="J2" s="46"/>
      <c r="K2" s="5" t="s">
        <v>1</v>
      </c>
    </row>
    <row r="3" spans="1:16" ht="48.75" customHeight="1" x14ac:dyDescent="0.2">
      <c r="A3" s="45"/>
      <c r="B3" s="370" t="s">
        <v>143</v>
      </c>
      <c r="C3" s="370"/>
      <c r="D3" s="370"/>
      <c r="E3" s="370"/>
      <c r="F3" s="370"/>
      <c r="G3" s="370"/>
      <c r="H3" s="370"/>
      <c r="I3" s="370"/>
      <c r="J3" s="370"/>
      <c r="K3" s="50"/>
    </row>
    <row r="4" spans="1:16" ht="10.5" customHeight="1" x14ac:dyDescent="0.2">
      <c r="A4" s="52"/>
      <c r="B4" s="53"/>
      <c r="C4" s="53"/>
      <c r="D4" s="53"/>
      <c r="E4" s="53"/>
      <c r="F4" s="78"/>
      <c r="G4" s="78"/>
      <c r="H4" s="78"/>
      <c r="I4" s="78"/>
      <c r="J4" s="48"/>
      <c r="K4" s="48"/>
    </row>
    <row r="5" spans="1:16" ht="107.25" customHeight="1" x14ac:dyDescent="0.2">
      <c r="A5" s="401" t="s">
        <v>76</v>
      </c>
      <c r="B5" s="401" t="s">
        <v>4</v>
      </c>
      <c r="C5" s="401" t="s">
        <v>5</v>
      </c>
      <c r="D5" s="401" t="s">
        <v>6</v>
      </c>
      <c r="E5" s="401" t="s">
        <v>144</v>
      </c>
      <c r="F5" s="388" t="s">
        <v>145</v>
      </c>
      <c r="G5" s="388"/>
      <c r="H5" s="388" t="s">
        <v>146</v>
      </c>
      <c r="I5" s="388"/>
      <c r="J5" s="388" t="s">
        <v>147</v>
      </c>
      <c r="K5" s="388"/>
      <c r="L5" s="54" t="s">
        <v>148</v>
      </c>
    </row>
    <row r="6" spans="1:16" ht="17.25" customHeight="1" x14ac:dyDescent="0.2">
      <c r="A6" s="401"/>
      <c r="B6" s="401"/>
      <c r="C6" s="401"/>
      <c r="D6" s="401"/>
      <c r="E6" s="401"/>
      <c r="F6" s="79" t="s">
        <v>95</v>
      </c>
      <c r="G6" s="79" t="s">
        <v>12</v>
      </c>
      <c r="H6" s="79" t="s">
        <v>95</v>
      </c>
      <c r="I6" s="79" t="s">
        <v>12</v>
      </c>
      <c r="J6" s="79" t="s">
        <v>95</v>
      </c>
      <c r="K6" s="79" t="s">
        <v>12</v>
      </c>
    </row>
    <row r="7" spans="1:16" ht="15" x14ac:dyDescent="0.2">
      <c r="A7" s="57" t="s">
        <v>13</v>
      </c>
      <c r="B7" s="57" t="s">
        <v>14</v>
      </c>
      <c r="C7" s="58">
        <v>3</v>
      </c>
      <c r="D7" s="57">
        <v>4</v>
      </c>
      <c r="E7" s="57">
        <v>5</v>
      </c>
      <c r="F7" s="57">
        <v>6</v>
      </c>
      <c r="G7" s="57">
        <v>7</v>
      </c>
      <c r="H7" s="57">
        <v>6</v>
      </c>
      <c r="I7" s="57">
        <v>7</v>
      </c>
      <c r="J7" s="57">
        <v>6</v>
      </c>
      <c r="K7" s="57">
        <v>7</v>
      </c>
    </row>
    <row r="8" spans="1:16" ht="47.25" customHeight="1" x14ac:dyDescent="0.2">
      <c r="A8" s="232" t="s">
        <v>96</v>
      </c>
      <c r="B8" s="233" t="s">
        <v>97</v>
      </c>
      <c r="C8" s="234">
        <v>7130600675</v>
      </c>
      <c r="D8" s="232" t="s">
        <v>38</v>
      </c>
      <c r="E8" s="235">
        <f>VLOOKUP(C8,'[1]SOR RATE'!A:D,4,0)/1000</f>
        <v>67.130740000000003</v>
      </c>
      <c r="F8" s="232"/>
      <c r="G8" s="236"/>
      <c r="H8" s="237">
        <v>3626.07</v>
      </c>
      <c r="I8" s="238">
        <f>H8*E8</f>
        <v>243420.76239180003</v>
      </c>
      <c r="J8" s="232"/>
      <c r="K8" s="236"/>
      <c r="L8" s="172"/>
    </row>
    <row r="9" spans="1:16" ht="32.25" customHeight="1" x14ac:dyDescent="0.2">
      <c r="A9" s="232" t="s">
        <v>98</v>
      </c>
      <c r="B9" s="239" t="s">
        <v>99</v>
      </c>
      <c r="C9" s="234">
        <v>7130601958</v>
      </c>
      <c r="D9" s="232" t="s">
        <v>38</v>
      </c>
      <c r="E9" s="235">
        <f>VLOOKUP(C9,'[1]SOR RATE'!A:D,4,0)/1000</f>
        <v>62.813760000000002</v>
      </c>
      <c r="F9" s="232"/>
      <c r="G9" s="238"/>
      <c r="H9" s="232"/>
      <c r="I9" s="236"/>
      <c r="J9" s="240">
        <v>6678</v>
      </c>
      <c r="K9" s="238">
        <f>J9*E9</f>
        <v>419470.28928000003</v>
      </c>
      <c r="L9" s="172"/>
    </row>
    <row r="10" spans="1:16" ht="21" customHeight="1" x14ac:dyDescent="0.2">
      <c r="A10" s="232" t="s">
        <v>100</v>
      </c>
      <c r="B10" s="241" t="s">
        <v>101</v>
      </c>
      <c r="C10" s="242">
        <v>7130800012</v>
      </c>
      <c r="D10" s="243" t="s">
        <v>25</v>
      </c>
      <c r="E10" s="235">
        <f>VLOOKUP(C10,'[1]SOR RATE'!A:D,4,0)</f>
        <v>2298.46</v>
      </c>
      <c r="F10" s="236">
        <v>20</v>
      </c>
      <c r="G10" s="238">
        <f>F10*E10</f>
        <v>45969.2</v>
      </c>
      <c r="H10" s="236"/>
      <c r="I10" s="236"/>
      <c r="J10" s="236"/>
      <c r="K10" s="238"/>
      <c r="L10" s="172"/>
    </row>
    <row r="11" spans="1:16" ht="48.75" customHeight="1" x14ac:dyDescent="0.2">
      <c r="A11" s="232">
        <v>2</v>
      </c>
      <c r="B11" s="233" t="s">
        <v>102</v>
      </c>
      <c r="C11" s="234">
        <v>7130797533</v>
      </c>
      <c r="D11" s="232" t="s">
        <v>25</v>
      </c>
      <c r="E11" s="235">
        <f>VLOOKUP(C11,'[1]SOR RATE'!A:D,4,0)</f>
        <v>526.22</v>
      </c>
      <c r="F11" s="236">
        <v>15</v>
      </c>
      <c r="G11" s="238">
        <f>F11*E11</f>
        <v>7893.3</v>
      </c>
      <c r="H11" s="236">
        <v>15</v>
      </c>
      <c r="I11" s="238">
        <f t="shared" ref="I11:I16" si="0">H11*E11</f>
        <v>7893.3</v>
      </c>
      <c r="J11" s="236">
        <v>15</v>
      </c>
      <c r="K11" s="238">
        <f t="shared" ref="K11:K16" si="1">J11*E11</f>
        <v>7893.3</v>
      </c>
      <c r="L11" s="172"/>
      <c r="M11" s="61"/>
      <c r="N11" s="61"/>
      <c r="O11" s="61"/>
      <c r="P11" s="61"/>
    </row>
    <row r="12" spans="1:16" ht="44.25" customHeight="1" x14ac:dyDescent="0.2">
      <c r="A12" s="232" t="s">
        <v>103</v>
      </c>
      <c r="B12" s="244" t="s">
        <v>104</v>
      </c>
      <c r="C12" s="234">
        <v>7130390003</v>
      </c>
      <c r="D12" s="232" t="s">
        <v>25</v>
      </c>
      <c r="E12" s="235">
        <f>VLOOKUP(C12,'[1]SOR RATE'!A:D,4,0)</f>
        <v>95.32</v>
      </c>
      <c r="F12" s="236">
        <v>20</v>
      </c>
      <c r="G12" s="238">
        <f t="shared" ref="G12:G15" si="2">F12*E12</f>
        <v>1906.3999999999999</v>
      </c>
      <c r="H12" s="236">
        <v>20</v>
      </c>
      <c r="I12" s="238">
        <f>H12*E12</f>
        <v>1906.3999999999999</v>
      </c>
      <c r="J12" s="236">
        <v>20</v>
      </c>
      <c r="K12" s="238">
        <f t="shared" si="1"/>
        <v>1906.3999999999999</v>
      </c>
      <c r="L12" s="172"/>
      <c r="M12" s="62"/>
      <c r="N12" s="62"/>
      <c r="O12" s="62"/>
      <c r="P12" s="62"/>
    </row>
    <row r="13" spans="1:16" ht="31.5" customHeight="1" x14ac:dyDescent="0.2">
      <c r="A13" s="232" t="s">
        <v>105</v>
      </c>
      <c r="B13" s="244" t="s">
        <v>106</v>
      </c>
      <c r="C13" s="232">
        <v>7130390004</v>
      </c>
      <c r="D13" s="232" t="s">
        <v>25</v>
      </c>
      <c r="E13" s="235">
        <f>VLOOKUP(C13,'[1]SOR RATE'!A:D,4,0)</f>
        <v>124.18</v>
      </c>
      <c r="F13" s="236">
        <v>45</v>
      </c>
      <c r="G13" s="238">
        <f t="shared" si="2"/>
        <v>5588.1</v>
      </c>
      <c r="H13" s="236">
        <v>45</v>
      </c>
      <c r="I13" s="238">
        <f>H13*E13</f>
        <v>5588.1</v>
      </c>
      <c r="J13" s="236">
        <v>45</v>
      </c>
      <c r="K13" s="238">
        <f t="shared" si="1"/>
        <v>5588.1</v>
      </c>
      <c r="L13" s="172"/>
      <c r="M13" s="62"/>
      <c r="N13" s="62"/>
      <c r="O13" s="62"/>
      <c r="P13" s="62"/>
    </row>
    <row r="14" spans="1:16" ht="32.25" customHeight="1" x14ac:dyDescent="0.2">
      <c r="A14" s="232" t="s">
        <v>107</v>
      </c>
      <c r="B14" s="244" t="s">
        <v>108</v>
      </c>
      <c r="C14" s="232">
        <v>7130390005</v>
      </c>
      <c r="D14" s="232" t="s">
        <v>25</v>
      </c>
      <c r="E14" s="235">
        <f>VLOOKUP(C14,'[1]SOR RATE'!A:D,4,0)</f>
        <v>173.09</v>
      </c>
      <c r="F14" s="236">
        <v>15</v>
      </c>
      <c r="G14" s="238">
        <f t="shared" si="2"/>
        <v>2596.35</v>
      </c>
      <c r="H14" s="236">
        <v>15</v>
      </c>
      <c r="I14" s="238">
        <f>H14*E14</f>
        <v>2596.35</v>
      </c>
      <c r="J14" s="236">
        <v>15</v>
      </c>
      <c r="K14" s="238">
        <f t="shared" si="1"/>
        <v>2596.35</v>
      </c>
      <c r="L14" s="172"/>
      <c r="M14" s="62"/>
      <c r="N14" s="62"/>
      <c r="O14" s="62"/>
      <c r="P14" s="62"/>
    </row>
    <row r="15" spans="1:16" ht="17.25" customHeight="1" x14ac:dyDescent="0.2">
      <c r="A15" s="232">
        <v>4</v>
      </c>
      <c r="B15" s="233" t="s">
        <v>110</v>
      </c>
      <c r="C15" s="232">
        <v>7130390006</v>
      </c>
      <c r="D15" s="232" t="s">
        <v>44</v>
      </c>
      <c r="E15" s="235">
        <f>VLOOKUP(C15,'[1]SOR RATE'!A:D,4,0)</f>
        <v>146.97</v>
      </c>
      <c r="F15" s="236">
        <v>28</v>
      </c>
      <c r="G15" s="238">
        <f t="shared" si="2"/>
        <v>4115.16</v>
      </c>
      <c r="H15" s="236">
        <v>28</v>
      </c>
      <c r="I15" s="238">
        <f>H15*E15</f>
        <v>4115.16</v>
      </c>
      <c r="J15" s="236">
        <v>28</v>
      </c>
      <c r="K15" s="238">
        <f t="shared" si="1"/>
        <v>4115.16</v>
      </c>
      <c r="L15" s="172"/>
    </row>
    <row r="16" spans="1:16" ht="33.75" customHeight="1" x14ac:dyDescent="0.2">
      <c r="A16" s="232">
        <v>5</v>
      </c>
      <c r="B16" s="233" t="s">
        <v>111</v>
      </c>
      <c r="C16" s="245">
        <v>7130797532</v>
      </c>
      <c r="D16" s="232" t="s">
        <v>25</v>
      </c>
      <c r="E16" s="235">
        <f>VLOOKUP(C16,'[1]SOR RATE'!A:D,4,0)</f>
        <v>724.98</v>
      </c>
      <c r="F16" s="236">
        <v>14</v>
      </c>
      <c r="G16" s="238">
        <f>F16*E16</f>
        <v>10149.720000000001</v>
      </c>
      <c r="H16" s="236">
        <v>14</v>
      </c>
      <c r="I16" s="238">
        <f t="shared" si="0"/>
        <v>10149.720000000001</v>
      </c>
      <c r="J16" s="236">
        <v>14</v>
      </c>
      <c r="K16" s="238">
        <f t="shared" si="1"/>
        <v>10149.720000000001</v>
      </c>
      <c r="L16" s="172"/>
      <c r="M16" s="80"/>
      <c r="N16" s="81"/>
      <c r="O16" s="81"/>
    </row>
    <row r="17" spans="1:14" ht="18" customHeight="1" x14ac:dyDescent="0.2">
      <c r="A17" s="232">
        <v>6</v>
      </c>
      <c r="B17" s="246" t="s">
        <v>149</v>
      </c>
      <c r="C17" s="247"/>
      <c r="D17" s="248"/>
      <c r="E17" s="248"/>
      <c r="F17" s="248"/>
      <c r="G17" s="248"/>
      <c r="H17" s="248"/>
      <c r="I17" s="248"/>
      <c r="J17" s="248"/>
      <c r="K17" s="249"/>
    </row>
    <row r="18" spans="1:14" ht="18" customHeight="1" x14ac:dyDescent="0.2">
      <c r="A18" s="232" t="s">
        <v>150</v>
      </c>
      <c r="B18" s="250" t="s">
        <v>151</v>
      </c>
      <c r="C18" s="251">
        <v>7130300025</v>
      </c>
      <c r="D18" s="232" t="s">
        <v>32</v>
      </c>
      <c r="E18" s="235">
        <f>VLOOKUP(C18,'[1]SOR RATE'!A:D,4,0)/1000</f>
        <v>254.17468</v>
      </c>
      <c r="F18" s="236">
        <v>1100</v>
      </c>
      <c r="G18" s="238">
        <f>F18*E18</f>
        <v>279592.14799999999</v>
      </c>
      <c r="H18" s="236">
        <v>1100</v>
      </c>
      <c r="I18" s="238">
        <f>H18*E18</f>
        <v>279592.14799999999</v>
      </c>
      <c r="J18" s="236">
        <v>1100</v>
      </c>
      <c r="K18" s="238">
        <f>J18*E18</f>
        <v>279592.14799999999</v>
      </c>
      <c r="L18" s="172"/>
    </row>
    <row r="19" spans="1:14" ht="18" customHeight="1" x14ac:dyDescent="0.2">
      <c r="A19" s="395">
        <v>7</v>
      </c>
      <c r="B19" s="239" t="s">
        <v>113</v>
      </c>
      <c r="C19" s="234">
        <v>7130860032</v>
      </c>
      <c r="D19" s="232" t="s">
        <v>25</v>
      </c>
      <c r="E19" s="235">
        <f>VLOOKUP(C19,'[1]SOR RATE'!A:D,4,0)</f>
        <v>541.29</v>
      </c>
      <c r="F19" s="236">
        <v>12</v>
      </c>
      <c r="G19" s="238">
        <f>F19*E19</f>
        <v>6495.48</v>
      </c>
      <c r="H19" s="236">
        <v>12</v>
      </c>
      <c r="I19" s="238">
        <f>H19*E19</f>
        <v>6495.48</v>
      </c>
      <c r="J19" s="236">
        <v>12</v>
      </c>
      <c r="K19" s="238">
        <f>J19*E19</f>
        <v>6495.48</v>
      </c>
      <c r="L19" s="172"/>
    </row>
    <row r="20" spans="1:14" ht="18" customHeight="1" x14ac:dyDescent="0.2">
      <c r="A20" s="396"/>
      <c r="B20" s="239" t="s">
        <v>114</v>
      </c>
      <c r="C20" s="251">
        <v>7130860077</v>
      </c>
      <c r="D20" s="232" t="s">
        <v>38</v>
      </c>
      <c r="E20" s="235">
        <f>VLOOKUP(C20,'[1]SOR RATE'!A:D,4,0)/1000</f>
        <v>91.568780000000004</v>
      </c>
      <c r="F20" s="236">
        <v>72</v>
      </c>
      <c r="G20" s="238">
        <f>F20*E20</f>
        <v>6592.9521600000007</v>
      </c>
      <c r="H20" s="236">
        <v>72</v>
      </c>
      <c r="I20" s="238">
        <f>H20*E20</f>
        <v>6592.9521600000007</v>
      </c>
      <c r="J20" s="236">
        <v>72</v>
      </c>
      <c r="K20" s="238">
        <f>J20*E20</f>
        <v>6592.9521600000007</v>
      </c>
      <c r="L20" s="172"/>
    </row>
    <row r="21" spans="1:14" ht="18" customHeight="1" x14ac:dyDescent="0.2">
      <c r="A21" s="397"/>
      <c r="B21" s="239" t="s">
        <v>39</v>
      </c>
      <c r="C21" s="252">
        <v>7130810026</v>
      </c>
      <c r="D21" s="179" t="s">
        <v>40</v>
      </c>
      <c r="E21" s="235">
        <f>VLOOKUP(C21,'[1]SOR RATE'!A194:D194,4,0)</f>
        <v>216.31</v>
      </c>
      <c r="F21" s="236">
        <v>12</v>
      </c>
      <c r="G21" s="238">
        <f>F21*E21</f>
        <v>2595.7200000000003</v>
      </c>
      <c r="H21" s="236">
        <v>12</v>
      </c>
      <c r="I21" s="238">
        <f>H21*E21</f>
        <v>2595.7200000000003</v>
      </c>
      <c r="J21" s="236">
        <v>12</v>
      </c>
      <c r="K21" s="238">
        <f>J21*E21</f>
        <v>2595.7200000000003</v>
      </c>
      <c r="L21" s="172"/>
    </row>
    <row r="22" spans="1:14" ht="74.25" customHeight="1" x14ac:dyDescent="0.2">
      <c r="A22" s="253">
        <v>8</v>
      </c>
      <c r="B22" s="233" t="s">
        <v>115</v>
      </c>
      <c r="C22" s="251">
        <v>7130200202</v>
      </c>
      <c r="D22" s="232" t="s">
        <v>116</v>
      </c>
      <c r="E22" s="235">
        <f>VLOOKUP(C22,'[1]SOR RATE'!A:D,4,0)</f>
        <v>2970</v>
      </c>
      <c r="F22" s="236"/>
      <c r="G22" s="236"/>
      <c r="H22" s="245">
        <f>(20*0.35)+(12*0.2)</f>
        <v>9.4</v>
      </c>
      <c r="I22" s="238">
        <f>E22*H22</f>
        <v>27918</v>
      </c>
      <c r="J22" s="245">
        <f>(20*0.55)+(12*0.2)</f>
        <v>13.4</v>
      </c>
      <c r="K22" s="238">
        <f>E22*J22</f>
        <v>39798</v>
      </c>
      <c r="L22" s="254" t="s">
        <v>45</v>
      </c>
      <c r="M22" s="172"/>
    </row>
    <row r="23" spans="1:14" ht="46.5" customHeight="1" x14ac:dyDescent="0.2">
      <c r="A23" s="395">
        <v>9</v>
      </c>
      <c r="B23" s="250" t="s">
        <v>82</v>
      </c>
      <c r="C23" s="251"/>
      <c r="D23" s="232"/>
      <c r="E23" s="235"/>
      <c r="F23" s="236">
        <f>20+12</f>
        <v>32</v>
      </c>
      <c r="G23" s="238"/>
      <c r="H23" s="255"/>
      <c r="I23" s="238"/>
      <c r="J23" s="236"/>
      <c r="K23" s="238"/>
    </row>
    <row r="24" spans="1:14" ht="18.75" customHeight="1" x14ac:dyDescent="0.2">
      <c r="A24" s="397"/>
      <c r="B24" s="250" t="s">
        <v>43</v>
      </c>
      <c r="C24" s="251">
        <v>7130640008</v>
      </c>
      <c r="D24" s="245" t="s">
        <v>44</v>
      </c>
      <c r="E24" s="235">
        <f>VLOOKUP(C24,'[1]SOR RATE'!A:D,4,0)</f>
        <v>158</v>
      </c>
      <c r="F24" s="236">
        <f>20+(12*2)</f>
        <v>44</v>
      </c>
      <c r="G24" s="238">
        <f>E24*F24</f>
        <v>6952</v>
      </c>
      <c r="H24" s="255"/>
      <c r="I24" s="238"/>
      <c r="J24" s="236"/>
      <c r="K24" s="238"/>
      <c r="L24" s="398" t="s">
        <v>45</v>
      </c>
      <c r="M24" s="399"/>
      <c r="N24" s="172"/>
    </row>
    <row r="25" spans="1:14" ht="18" customHeight="1" x14ac:dyDescent="0.2">
      <c r="A25" s="395">
        <v>10</v>
      </c>
      <c r="B25" s="250" t="s">
        <v>48</v>
      </c>
      <c r="C25" s="251"/>
      <c r="D25" s="232" t="s">
        <v>38</v>
      </c>
      <c r="E25" s="237"/>
      <c r="F25" s="236">
        <v>30</v>
      </c>
      <c r="G25" s="236"/>
      <c r="H25" s="236">
        <v>30</v>
      </c>
      <c r="I25" s="236"/>
      <c r="J25" s="236">
        <v>30</v>
      </c>
      <c r="K25" s="256"/>
    </row>
    <row r="26" spans="1:14" ht="18" customHeight="1" x14ac:dyDescent="0.2">
      <c r="A26" s="396"/>
      <c r="B26" s="257" t="s">
        <v>49</v>
      </c>
      <c r="C26" s="251">
        <v>7130620573</v>
      </c>
      <c r="D26" s="232" t="s">
        <v>38</v>
      </c>
      <c r="E26" s="235">
        <f>VLOOKUP(C26,'[1]SOR RATE'!A:D,4,0)</f>
        <v>81.75</v>
      </c>
      <c r="F26" s="236">
        <v>2</v>
      </c>
      <c r="G26" s="238">
        <f>F26*E26</f>
        <v>163.5</v>
      </c>
      <c r="H26" s="236">
        <v>2</v>
      </c>
      <c r="I26" s="238">
        <f t="shared" ref="I26:I39" si="3">H26*E26</f>
        <v>163.5</v>
      </c>
      <c r="J26" s="236">
        <v>2</v>
      </c>
      <c r="K26" s="238">
        <f t="shared" ref="K26:K39" si="4">J26*E26</f>
        <v>163.5</v>
      </c>
      <c r="L26" s="172"/>
    </row>
    <row r="27" spans="1:14" ht="18" customHeight="1" x14ac:dyDescent="0.2">
      <c r="A27" s="396"/>
      <c r="B27" s="257" t="s">
        <v>50</v>
      </c>
      <c r="C27" s="251">
        <v>7130620609</v>
      </c>
      <c r="D27" s="232" t="s">
        <v>38</v>
      </c>
      <c r="E27" s="235">
        <f>VLOOKUP(C27,'[1]SOR RATE'!A:D,4,0)</f>
        <v>81.75</v>
      </c>
      <c r="F27" s="236">
        <v>14</v>
      </c>
      <c r="G27" s="238">
        <f>F27*E27</f>
        <v>1144.5</v>
      </c>
      <c r="H27" s="236">
        <v>14</v>
      </c>
      <c r="I27" s="238">
        <f t="shared" si="3"/>
        <v>1144.5</v>
      </c>
      <c r="J27" s="236">
        <v>14</v>
      </c>
      <c r="K27" s="238">
        <f t="shared" si="4"/>
        <v>1144.5</v>
      </c>
      <c r="L27" s="172"/>
    </row>
    <row r="28" spans="1:14" ht="18" customHeight="1" x14ac:dyDescent="0.2">
      <c r="A28" s="397"/>
      <c r="B28" s="257" t="s">
        <v>117</v>
      </c>
      <c r="C28" s="234">
        <v>7130620614</v>
      </c>
      <c r="D28" s="232" t="s">
        <v>38</v>
      </c>
      <c r="E28" s="235">
        <f>VLOOKUP(C28,'[1]SOR RATE'!A:D,4,0)</f>
        <v>80.39</v>
      </c>
      <c r="F28" s="236">
        <v>14</v>
      </c>
      <c r="G28" s="238">
        <f>F28*E28</f>
        <v>1125.46</v>
      </c>
      <c r="H28" s="236">
        <v>14</v>
      </c>
      <c r="I28" s="238">
        <f t="shared" si="3"/>
        <v>1125.46</v>
      </c>
      <c r="J28" s="236">
        <v>14</v>
      </c>
      <c r="K28" s="238">
        <f t="shared" si="4"/>
        <v>1125.46</v>
      </c>
      <c r="L28" s="172"/>
    </row>
    <row r="29" spans="1:14" ht="29.25" customHeight="1" x14ac:dyDescent="0.2">
      <c r="A29" s="232">
        <v>11</v>
      </c>
      <c r="B29" s="239" t="s">
        <v>46</v>
      </c>
      <c r="C29" s="258">
        <v>7130870013</v>
      </c>
      <c r="D29" s="232" t="s">
        <v>25</v>
      </c>
      <c r="E29" s="235">
        <f>VLOOKUP(C29,'[1]SOR RATE'!A:D,4,0)</f>
        <v>149.30000000000001</v>
      </c>
      <c r="F29" s="236">
        <v>20</v>
      </c>
      <c r="G29" s="238">
        <f t="shared" ref="G29:G39" si="5">F29*E29</f>
        <v>2986</v>
      </c>
      <c r="H29" s="236">
        <v>20</v>
      </c>
      <c r="I29" s="238">
        <f t="shared" si="3"/>
        <v>2986</v>
      </c>
      <c r="J29" s="236">
        <v>20</v>
      </c>
      <c r="K29" s="238">
        <f t="shared" si="4"/>
        <v>2986</v>
      </c>
      <c r="L29" s="172"/>
    </row>
    <row r="30" spans="1:14" ht="17.25" customHeight="1" x14ac:dyDescent="0.2">
      <c r="A30" s="232">
        <v>12</v>
      </c>
      <c r="B30" s="259" t="s">
        <v>119</v>
      </c>
      <c r="C30" s="251">
        <v>7131950012</v>
      </c>
      <c r="D30" s="232" t="s">
        <v>25</v>
      </c>
      <c r="E30" s="235">
        <f>VLOOKUP(C30,'[1]SOR RATE'!A:D,4,0)</f>
        <v>1463.7</v>
      </c>
      <c r="F30" s="236">
        <v>15</v>
      </c>
      <c r="G30" s="238">
        <f t="shared" si="5"/>
        <v>21955.5</v>
      </c>
      <c r="H30" s="236">
        <v>15</v>
      </c>
      <c r="I30" s="238">
        <f t="shared" si="3"/>
        <v>21955.5</v>
      </c>
      <c r="J30" s="236">
        <v>15</v>
      </c>
      <c r="K30" s="238">
        <f t="shared" si="4"/>
        <v>21955.5</v>
      </c>
      <c r="L30" s="172"/>
    </row>
    <row r="31" spans="1:14" ht="28.5" x14ac:dyDescent="0.2">
      <c r="A31" s="232">
        <v>13</v>
      </c>
      <c r="B31" s="239" t="s">
        <v>120</v>
      </c>
      <c r="C31" s="251">
        <v>7130890973</v>
      </c>
      <c r="D31" s="232" t="s">
        <v>121</v>
      </c>
      <c r="E31" s="235">
        <f>VLOOKUP(C31,'[1]SOR RATE'!A:D,4,0)</f>
        <v>74.42</v>
      </c>
      <c r="F31" s="236">
        <v>15</v>
      </c>
      <c r="G31" s="238">
        <f>F31*E31</f>
        <v>1116.3</v>
      </c>
      <c r="H31" s="236">
        <v>15</v>
      </c>
      <c r="I31" s="238">
        <f>H31*E31</f>
        <v>1116.3</v>
      </c>
      <c r="J31" s="236">
        <v>15</v>
      </c>
      <c r="K31" s="238">
        <f t="shared" si="4"/>
        <v>1116.3</v>
      </c>
      <c r="L31" s="172"/>
    </row>
    <row r="32" spans="1:14" ht="16.5" customHeight="1" x14ac:dyDescent="0.2">
      <c r="A32" s="232">
        <v>14</v>
      </c>
      <c r="B32" s="239" t="s">
        <v>122</v>
      </c>
      <c r="C32" s="234">
        <v>7130211158</v>
      </c>
      <c r="D32" s="232" t="s">
        <v>54</v>
      </c>
      <c r="E32" s="235">
        <f>VLOOKUP(C32,'[1]SOR RATE'!A:D,4,0)</f>
        <v>181.98</v>
      </c>
      <c r="F32" s="232">
        <v>0</v>
      </c>
      <c r="G32" s="238">
        <f t="shared" si="5"/>
        <v>0</v>
      </c>
      <c r="H32" s="232">
        <v>10</v>
      </c>
      <c r="I32" s="238">
        <f t="shared" si="3"/>
        <v>1819.8</v>
      </c>
      <c r="J32" s="232">
        <v>10</v>
      </c>
      <c r="K32" s="238">
        <f t="shared" si="4"/>
        <v>1819.8</v>
      </c>
      <c r="L32" s="172"/>
    </row>
    <row r="33" spans="1:14" ht="16.5" customHeight="1" x14ac:dyDescent="0.2">
      <c r="A33" s="232">
        <v>15</v>
      </c>
      <c r="B33" s="239" t="s">
        <v>53</v>
      </c>
      <c r="C33" s="234">
        <v>7130210809</v>
      </c>
      <c r="D33" s="232" t="s">
        <v>54</v>
      </c>
      <c r="E33" s="235">
        <f>VLOOKUP(C33,'[1]SOR RATE'!A:D,4,0)</f>
        <v>406.6</v>
      </c>
      <c r="F33" s="232">
        <v>0</v>
      </c>
      <c r="G33" s="238">
        <f t="shared" si="5"/>
        <v>0</v>
      </c>
      <c r="H33" s="232">
        <v>10</v>
      </c>
      <c r="I33" s="238">
        <f t="shared" si="3"/>
        <v>4066</v>
      </c>
      <c r="J33" s="232">
        <v>10</v>
      </c>
      <c r="K33" s="238">
        <f t="shared" si="4"/>
        <v>4066</v>
      </c>
      <c r="L33" s="172"/>
    </row>
    <row r="34" spans="1:14" ht="18" customHeight="1" x14ac:dyDescent="0.2">
      <c r="A34" s="232">
        <v>16</v>
      </c>
      <c r="B34" s="239" t="s">
        <v>123</v>
      </c>
      <c r="C34" s="234">
        <v>7130810102</v>
      </c>
      <c r="D34" s="232" t="s">
        <v>25</v>
      </c>
      <c r="E34" s="235">
        <f>VLOOKUP(C34,'[1]SOR RATE'!A:D,4,0)</f>
        <v>423.02</v>
      </c>
      <c r="F34" s="232">
        <v>20</v>
      </c>
      <c r="G34" s="238">
        <f t="shared" si="5"/>
        <v>8460.4</v>
      </c>
      <c r="H34" s="232">
        <v>20</v>
      </c>
      <c r="I34" s="238">
        <f t="shared" si="3"/>
        <v>8460.4</v>
      </c>
      <c r="J34" s="232">
        <v>20</v>
      </c>
      <c r="K34" s="238">
        <f t="shared" si="4"/>
        <v>8460.4</v>
      </c>
      <c r="L34" s="172"/>
      <c r="M34" s="3"/>
    </row>
    <row r="35" spans="1:14" ht="31.5" customHeight="1" x14ac:dyDescent="0.2">
      <c r="A35" s="232">
        <v>17</v>
      </c>
      <c r="B35" s="239" t="s">
        <v>124</v>
      </c>
      <c r="C35" s="234">
        <v>7130311008</v>
      </c>
      <c r="D35" s="232" t="s">
        <v>32</v>
      </c>
      <c r="E35" s="235">
        <f>VLOOKUP(C35,'[1]SOR RATE'!A:D,4,0)/1000</f>
        <v>31.17896</v>
      </c>
      <c r="F35" s="232">
        <v>90</v>
      </c>
      <c r="G35" s="238">
        <f t="shared" si="5"/>
        <v>2806.1064000000001</v>
      </c>
      <c r="H35" s="232">
        <v>90</v>
      </c>
      <c r="I35" s="238">
        <f t="shared" si="3"/>
        <v>2806.1064000000001</v>
      </c>
      <c r="J35" s="232">
        <v>90</v>
      </c>
      <c r="K35" s="238">
        <f t="shared" si="4"/>
        <v>2806.1064000000001</v>
      </c>
      <c r="L35" s="172"/>
    </row>
    <row r="36" spans="1:14" ht="17.25" customHeight="1" x14ac:dyDescent="0.2">
      <c r="A36" s="232">
        <v>18</v>
      </c>
      <c r="B36" s="239" t="s">
        <v>125</v>
      </c>
      <c r="C36" s="234">
        <v>7130390007</v>
      </c>
      <c r="D36" s="232" t="s">
        <v>25</v>
      </c>
      <c r="E36" s="235">
        <f>VLOOKUP(C36,'[1]SOR RATE'!A:D,4,0)</f>
        <v>207.69</v>
      </c>
      <c r="F36" s="232">
        <v>4</v>
      </c>
      <c r="G36" s="238">
        <f t="shared" si="5"/>
        <v>830.76</v>
      </c>
      <c r="H36" s="232">
        <v>4</v>
      </c>
      <c r="I36" s="238">
        <f t="shared" si="3"/>
        <v>830.76</v>
      </c>
      <c r="J36" s="232">
        <v>4</v>
      </c>
      <c r="K36" s="238">
        <f t="shared" si="4"/>
        <v>830.76</v>
      </c>
      <c r="L36" s="172"/>
      <c r="M36" s="82"/>
    </row>
    <row r="37" spans="1:14" ht="18" customHeight="1" x14ac:dyDescent="0.2">
      <c r="A37" s="232">
        <v>19</v>
      </c>
      <c r="B37" s="239" t="s">
        <v>126</v>
      </c>
      <c r="C37" s="234">
        <v>7130390019</v>
      </c>
      <c r="D37" s="232" t="s">
        <v>25</v>
      </c>
      <c r="E37" s="235">
        <f>VLOOKUP(C37,'[1]SOR RATE'!A:D,4,0)</f>
        <v>35.5</v>
      </c>
      <c r="F37" s="232">
        <v>14</v>
      </c>
      <c r="G37" s="238">
        <f t="shared" si="5"/>
        <v>497</v>
      </c>
      <c r="H37" s="232">
        <v>42</v>
      </c>
      <c r="I37" s="238">
        <f t="shared" si="3"/>
        <v>1491</v>
      </c>
      <c r="J37" s="232">
        <v>42</v>
      </c>
      <c r="K37" s="238">
        <f t="shared" si="4"/>
        <v>1491</v>
      </c>
      <c r="L37" s="172"/>
      <c r="M37" s="3"/>
    </row>
    <row r="38" spans="1:14" ht="30" customHeight="1" x14ac:dyDescent="0.2">
      <c r="A38" s="232">
        <v>20</v>
      </c>
      <c r="B38" s="239" t="s">
        <v>127</v>
      </c>
      <c r="C38" s="234">
        <v>7130320053</v>
      </c>
      <c r="D38" s="232" t="s">
        <v>25</v>
      </c>
      <c r="E38" s="235">
        <f>VLOOKUP(C38,'[1]SOR RATE'!A:D,4,0)</f>
        <v>6.6</v>
      </c>
      <c r="F38" s="232">
        <v>530</v>
      </c>
      <c r="G38" s="238">
        <f t="shared" si="5"/>
        <v>3498</v>
      </c>
      <c r="H38" s="232">
        <v>530</v>
      </c>
      <c r="I38" s="238">
        <f t="shared" si="3"/>
        <v>3498</v>
      </c>
      <c r="J38" s="232">
        <v>530</v>
      </c>
      <c r="K38" s="238">
        <f t="shared" si="4"/>
        <v>3498</v>
      </c>
      <c r="L38" s="172"/>
    </row>
    <row r="39" spans="1:14" ht="16.5" customHeight="1" x14ac:dyDescent="0.2">
      <c r="A39" s="232">
        <v>21</v>
      </c>
      <c r="B39" s="239" t="s">
        <v>128</v>
      </c>
      <c r="C39" s="234">
        <v>7130610206</v>
      </c>
      <c r="D39" s="232" t="s">
        <v>38</v>
      </c>
      <c r="E39" s="235">
        <f>VLOOKUP(C39,'[1]SOR RATE'!A:D,4,0)/1000</f>
        <v>106.03427000000001</v>
      </c>
      <c r="F39" s="232">
        <v>40</v>
      </c>
      <c r="G39" s="238">
        <f t="shared" si="5"/>
        <v>4241.3708000000006</v>
      </c>
      <c r="H39" s="232">
        <v>40</v>
      </c>
      <c r="I39" s="238">
        <f t="shared" si="3"/>
        <v>4241.3708000000006</v>
      </c>
      <c r="J39" s="232">
        <v>40</v>
      </c>
      <c r="K39" s="238">
        <f t="shared" si="4"/>
        <v>4241.3708000000006</v>
      </c>
      <c r="L39" s="172"/>
      <c r="N39" s="65"/>
    </row>
    <row r="40" spans="1:14" ht="18" customHeight="1" x14ac:dyDescent="0.2">
      <c r="A40" s="79">
        <v>22</v>
      </c>
      <c r="B40" s="260" t="s">
        <v>57</v>
      </c>
      <c r="C40" s="234"/>
      <c r="D40" s="232"/>
      <c r="E40" s="232"/>
      <c r="F40" s="261"/>
      <c r="G40" s="261">
        <f>SUM(G8:G39)</f>
        <v>429271.42735999991</v>
      </c>
      <c r="H40" s="261"/>
      <c r="I40" s="261">
        <f>SUM(I8:I39)</f>
        <v>654568.78975180001</v>
      </c>
      <c r="J40" s="261"/>
      <c r="K40" s="261">
        <f>SUM(K8:K39)</f>
        <v>842498.31664000009</v>
      </c>
      <c r="L40" s="83"/>
      <c r="M40" s="48"/>
    </row>
    <row r="41" spans="1:14" ht="32.25" customHeight="1" x14ac:dyDescent="0.2">
      <c r="A41" s="79">
        <v>23</v>
      </c>
      <c r="B41" s="260" t="s">
        <v>58</v>
      </c>
      <c r="C41" s="234"/>
      <c r="D41" s="232"/>
      <c r="E41" s="232"/>
      <c r="F41" s="261"/>
      <c r="G41" s="261">
        <f>G40/1.18</f>
        <v>363789.3452203389</v>
      </c>
      <c r="H41" s="261"/>
      <c r="I41" s="261">
        <f>I40/1.18</f>
        <v>554719.31334898307</v>
      </c>
      <c r="J41" s="261"/>
      <c r="K41" s="261">
        <f>K40/1.18</f>
        <v>713981.62427118653</v>
      </c>
      <c r="L41" s="65"/>
      <c r="M41" s="48"/>
    </row>
    <row r="42" spans="1:14" ht="18.75" customHeight="1" x14ac:dyDescent="0.2">
      <c r="A42" s="232">
        <v>24</v>
      </c>
      <c r="B42" s="262" t="s">
        <v>59</v>
      </c>
      <c r="C42" s="263"/>
      <c r="D42" s="263"/>
      <c r="E42" s="234">
        <v>7.4999999999999997E-2</v>
      </c>
      <c r="F42" s="234"/>
      <c r="G42" s="237">
        <f>G40*E42</f>
        <v>32195.357051999992</v>
      </c>
      <c r="H42" s="234"/>
      <c r="I42" s="237">
        <f>I40*E42</f>
        <v>49092.659231384998</v>
      </c>
      <c r="J42" s="234"/>
      <c r="K42" s="237">
        <f>K40*E42</f>
        <v>63187.373748000005</v>
      </c>
      <c r="L42" s="39"/>
      <c r="M42" s="65"/>
    </row>
    <row r="43" spans="1:14" ht="29.25" customHeight="1" x14ac:dyDescent="0.2">
      <c r="A43" s="264">
        <v>25</v>
      </c>
      <c r="B43" s="239" t="s">
        <v>129</v>
      </c>
      <c r="C43" s="265"/>
      <c r="D43" s="232" t="s">
        <v>130</v>
      </c>
      <c r="E43" s="237">
        <f>199.597056245394*1.0524*1.055*1.035</f>
        <v>229.3653344603272</v>
      </c>
      <c r="F43" s="255">
        <v>20</v>
      </c>
      <c r="G43" s="237">
        <f>E43*F43</f>
        <v>4587.3066892065444</v>
      </c>
      <c r="H43" s="232"/>
      <c r="I43" s="237"/>
      <c r="J43" s="237"/>
      <c r="K43" s="237"/>
      <c r="M43" s="84"/>
    </row>
    <row r="44" spans="1:14" ht="18" customHeight="1" x14ac:dyDescent="0.2">
      <c r="A44" s="264">
        <v>26</v>
      </c>
      <c r="B44" s="257" t="s">
        <v>132</v>
      </c>
      <c r="C44" s="265"/>
      <c r="D44" s="266" t="s">
        <v>133</v>
      </c>
      <c r="E44" s="237">
        <f>609.17479416*1.055*1.035</f>
        <v>665.17318711315795</v>
      </c>
      <c r="F44" s="255"/>
      <c r="G44" s="237"/>
      <c r="H44" s="245">
        <f>(20*0.35)+(12*0.2)</f>
        <v>9.4</v>
      </c>
      <c r="I44" s="237">
        <f>E44*H44</f>
        <v>6252.6279588636853</v>
      </c>
      <c r="J44" s="245">
        <f>(20*0.55)+(12*0.2)</f>
        <v>13.4</v>
      </c>
      <c r="K44" s="237">
        <f>E44*J44</f>
        <v>8913.3207073163176</v>
      </c>
      <c r="L44" s="85"/>
      <c r="M44" s="86"/>
    </row>
    <row r="45" spans="1:14" ht="16.5" customHeight="1" x14ac:dyDescent="0.25">
      <c r="A45" s="232">
        <v>27</v>
      </c>
      <c r="B45" s="262" t="s">
        <v>134</v>
      </c>
      <c r="C45" s="252"/>
      <c r="D45" s="267"/>
      <c r="E45" s="253"/>
      <c r="F45" s="245"/>
      <c r="G45" s="237">
        <v>65063.71</v>
      </c>
      <c r="H45" s="232"/>
      <c r="I45" s="237">
        <v>71174.77</v>
      </c>
      <c r="J45" s="245"/>
      <c r="K45" s="237">
        <v>79454.77</v>
      </c>
      <c r="L45" s="87"/>
      <c r="M45" s="86"/>
    </row>
    <row r="46" spans="1:14" ht="16.5" customHeight="1" x14ac:dyDescent="0.2">
      <c r="A46" s="232">
        <v>28</v>
      </c>
      <c r="B46" s="262" t="s">
        <v>135</v>
      </c>
      <c r="C46" s="252"/>
      <c r="D46" s="267"/>
      <c r="E46" s="253">
        <v>0.04</v>
      </c>
      <c r="F46" s="245"/>
      <c r="G46" s="235">
        <f>G41*E46</f>
        <v>14551.573808813557</v>
      </c>
      <c r="H46" s="232"/>
      <c r="I46" s="235">
        <f>I41*E46</f>
        <v>22188.772533959323</v>
      </c>
      <c r="J46" s="245"/>
      <c r="K46" s="235">
        <f>K41*E46</f>
        <v>28559.264970847464</v>
      </c>
      <c r="L46" s="268" t="s">
        <v>64</v>
      </c>
      <c r="M46" s="88"/>
    </row>
    <row r="47" spans="1:14" ht="42.75" x14ac:dyDescent="0.2">
      <c r="A47" s="232">
        <v>29</v>
      </c>
      <c r="B47" s="207" t="s">
        <v>136</v>
      </c>
      <c r="C47" s="252"/>
      <c r="D47" s="267"/>
      <c r="E47" s="253"/>
      <c r="F47" s="245"/>
      <c r="G47" s="269">
        <f>(G40+G42+G43+G44+G45+G46)*0.125</f>
        <v>68208.671863752505</v>
      </c>
      <c r="H47" s="269"/>
      <c r="I47" s="269">
        <f>(I40+I42+I43+I44+I45+I46)*0.125</f>
        <v>100409.70243450101</v>
      </c>
      <c r="J47" s="269"/>
      <c r="K47" s="269">
        <f>(K40+K42+K43+K44+K45+K46)*0.125</f>
        <v>127826.63075827048</v>
      </c>
      <c r="L47" s="89"/>
      <c r="M47" s="88"/>
    </row>
    <row r="48" spans="1:14" ht="30" x14ac:dyDescent="0.2">
      <c r="A48" s="79">
        <v>30</v>
      </c>
      <c r="B48" s="270" t="s">
        <v>137</v>
      </c>
      <c r="C48" s="252"/>
      <c r="D48" s="267"/>
      <c r="E48" s="253"/>
      <c r="F48" s="271"/>
      <c r="G48" s="261">
        <f>SUM(G41:G47)</f>
        <v>548395.96463411162</v>
      </c>
      <c r="H48" s="79"/>
      <c r="I48" s="261">
        <f>SUM(I41:I47)</f>
        <v>803837.8455076922</v>
      </c>
      <c r="J48" s="271"/>
      <c r="K48" s="261">
        <f>SUM(K41:K47)</f>
        <v>1021922.9844556208</v>
      </c>
      <c r="L48" s="90"/>
    </row>
    <row r="49" spans="1:15" ht="18.75" customHeight="1" x14ac:dyDescent="0.2">
      <c r="A49" s="232">
        <v>31</v>
      </c>
      <c r="B49" s="262" t="s">
        <v>138</v>
      </c>
      <c r="C49" s="252"/>
      <c r="D49" s="267"/>
      <c r="E49" s="253">
        <v>0.09</v>
      </c>
      <c r="F49" s="271"/>
      <c r="G49" s="237">
        <f>G48*E49</f>
        <v>49355.636817070044</v>
      </c>
      <c r="H49" s="232"/>
      <c r="I49" s="237">
        <f>I48*E49</f>
        <v>72345.406095692291</v>
      </c>
      <c r="J49" s="245"/>
      <c r="K49" s="237">
        <f>K48*E49</f>
        <v>91973.068601005871</v>
      </c>
      <c r="L49" s="90"/>
    </row>
    <row r="50" spans="1:15" ht="18.75" customHeight="1" x14ac:dyDescent="0.2">
      <c r="A50" s="232">
        <v>32</v>
      </c>
      <c r="B50" s="262" t="s">
        <v>139</v>
      </c>
      <c r="C50" s="252"/>
      <c r="D50" s="267"/>
      <c r="E50" s="253">
        <v>0.09</v>
      </c>
      <c r="F50" s="245"/>
      <c r="G50" s="237">
        <f>G48*E50</f>
        <v>49355.636817070044</v>
      </c>
      <c r="H50" s="232"/>
      <c r="I50" s="237">
        <f>I48*E50</f>
        <v>72345.406095692291</v>
      </c>
      <c r="J50" s="245"/>
      <c r="K50" s="237">
        <f>K48*E50</f>
        <v>91973.068601005871</v>
      </c>
      <c r="L50" s="91"/>
    </row>
    <row r="51" spans="1:15" ht="30.75" customHeight="1" x14ac:dyDescent="0.2">
      <c r="A51" s="232">
        <v>33</v>
      </c>
      <c r="B51" s="262" t="s">
        <v>140</v>
      </c>
      <c r="C51" s="252"/>
      <c r="D51" s="237"/>
      <c r="E51" s="232"/>
      <c r="F51" s="237"/>
      <c r="G51" s="237">
        <f>G48+G49+G50</f>
        <v>647107.23826825176</v>
      </c>
      <c r="H51" s="237"/>
      <c r="I51" s="237">
        <f>I48+I49+I50</f>
        <v>948528.65769907681</v>
      </c>
      <c r="J51" s="237"/>
      <c r="K51" s="237">
        <f>K48+K49+K50</f>
        <v>1205869.1216576325</v>
      </c>
      <c r="L51" s="92"/>
    </row>
    <row r="52" spans="1:15" ht="31.5" customHeight="1" x14ac:dyDescent="0.2">
      <c r="A52" s="79">
        <v>34</v>
      </c>
      <c r="B52" s="208" t="s">
        <v>70</v>
      </c>
      <c r="C52" s="272"/>
      <c r="D52" s="261"/>
      <c r="E52" s="79"/>
      <c r="F52" s="232"/>
      <c r="G52" s="261">
        <f>ROUND(G51,0)</f>
        <v>647107</v>
      </c>
      <c r="H52" s="232"/>
      <c r="I52" s="261">
        <f>ROUND(I51,0)</f>
        <v>948529</v>
      </c>
      <c r="J52" s="232"/>
      <c r="K52" s="261">
        <f>ROUND(K51,0)</f>
        <v>1205869</v>
      </c>
    </row>
    <row r="53" spans="1:15" ht="14.25" x14ac:dyDescent="0.2">
      <c r="A53" s="69"/>
      <c r="B53" s="70"/>
      <c r="C53" s="71"/>
      <c r="D53" s="70"/>
      <c r="E53" s="70"/>
      <c r="F53" s="70"/>
      <c r="G53" s="70"/>
      <c r="H53" s="70"/>
      <c r="I53" s="72"/>
      <c r="J53" s="48"/>
      <c r="K53" s="48"/>
    </row>
    <row r="54" spans="1:15" ht="15" customHeight="1" x14ac:dyDescent="0.2">
      <c r="A54" s="73"/>
      <c r="B54" s="400" t="s">
        <v>152</v>
      </c>
      <c r="C54" s="400"/>
      <c r="D54" s="70"/>
      <c r="E54" s="70"/>
      <c r="F54" s="70"/>
      <c r="G54" s="70"/>
      <c r="H54" s="70"/>
      <c r="I54" s="70"/>
      <c r="J54" s="48"/>
      <c r="K54" s="48"/>
    </row>
    <row r="55" spans="1:15" ht="15.75" customHeight="1" x14ac:dyDescent="0.25">
      <c r="A55" s="42" t="s">
        <v>72</v>
      </c>
      <c r="B55" s="64" t="s">
        <v>73</v>
      </c>
      <c r="C55" s="94"/>
      <c r="H55" s="95"/>
      <c r="I55" s="95"/>
      <c r="J55" s="95"/>
      <c r="K55" s="95"/>
      <c r="L55" s="95"/>
      <c r="M55" s="95"/>
      <c r="N55" s="95"/>
      <c r="O55" s="95"/>
    </row>
    <row r="56" spans="1:15" ht="15.75" customHeight="1" x14ac:dyDescent="0.25">
      <c r="A56" s="42"/>
      <c r="B56" s="64"/>
      <c r="C56" s="94"/>
      <c r="H56" s="95"/>
      <c r="I56" s="95"/>
      <c r="J56" s="95"/>
      <c r="K56" s="95"/>
      <c r="L56" s="95"/>
      <c r="M56" s="95"/>
      <c r="N56" s="95"/>
      <c r="O56" s="95"/>
    </row>
    <row r="57" spans="1:15" ht="15.75" customHeight="1" x14ac:dyDescent="0.25">
      <c r="A57" s="42"/>
      <c r="B57" s="64"/>
      <c r="C57" s="94"/>
      <c r="H57" s="95"/>
      <c r="I57" s="95"/>
      <c r="J57" s="95"/>
      <c r="K57" s="95"/>
      <c r="L57" s="95"/>
      <c r="M57" s="95"/>
      <c r="N57" s="95"/>
      <c r="O57" s="95"/>
    </row>
    <row r="58" spans="1:15" ht="15.75" x14ac:dyDescent="0.25">
      <c r="A58" s="42"/>
      <c r="B58" s="64"/>
      <c r="C58" s="94"/>
      <c r="J58" s="95"/>
      <c r="K58" s="95"/>
      <c r="L58" s="95"/>
      <c r="M58" s="95"/>
      <c r="N58" s="95"/>
      <c r="O58" s="95"/>
    </row>
    <row r="59" spans="1:15" ht="15.75" customHeight="1" x14ac:dyDescent="0.25">
      <c r="A59" s="42"/>
      <c r="B59" s="64"/>
      <c r="C59" s="94"/>
      <c r="H59" s="95"/>
      <c r="I59" s="95"/>
      <c r="J59" s="95"/>
      <c r="K59" s="95"/>
      <c r="L59" s="95"/>
      <c r="M59" s="95"/>
      <c r="N59" s="95"/>
      <c r="O59" s="95"/>
    </row>
    <row r="60" spans="1:15" ht="15.75" customHeight="1" x14ac:dyDescent="0.25">
      <c r="A60" s="42"/>
      <c r="B60" s="64"/>
      <c r="C60" s="94"/>
      <c r="H60" s="95"/>
      <c r="I60" s="95"/>
      <c r="J60" s="95"/>
      <c r="K60" s="95"/>
      <c r="L60" s="95"/>
      <c r="M60" s="95"/>
      <c r="N60" s="95"/>
      <c r="O60" s="95"/>
    </row>
    <row r="61" spans="1:15" ht="15.75" customHeight="1" x14ac:dyDescent="0.25">
      <c r="A61" s="42"/>
      <c r="B61" s="64"/>
      <c r="C61" s="94"/>
      <c r="J61" s="95"/>
      <c r="K61" s="95"/>
      <c r="L61" s="95"/>
      <c r="M61" s="95"/>
      <c r="N61" s="95"/>
      <c r="O61" s="95"/>
    </row>
    <row r="62" spans="1:15" ht="15.75" customHeight="1" x14ac:dyDescent="0.25">
      <c r="A62" s="42"/>
      <c r="B62" s="64"/>
      <c r="C62" s="94"/>
      <c r="H62" s="95"/>
      <c r="I62" s="95"/>
      <c r="J62" s="95"/>
      <c r="K62" s="95"/>
      <c r="L62" s="95"/>
      <c r="M62" s="95"/>
      <c r="N62" s="95"/>
      <c r="O62" s="95"/>
    </row>
    <row r="63" spans="1:15" ht="15.75" customHeight="1" x14ac:dyDescent="0.25">
      <c r="A63" s="42"/>
      <c r="B63" s="64"/>
      <c r="C63" s="94"/>
      <c r="H63" s="95"/>
      <c r="I63" s="95"/>
      <c r="J63" s="95"/>
      <c r="K63" s="95"/>
      <c r="L63" s="95"/>
      <c r="M63" s="95"/>
      <c r="N63" s="95"/>
      <c r="O63" s="95"/>
    </row>
    <row r="64" spans="1:15" ht="15.75" customHeight="1" x14ac:dyDescent="0.25">
      <c r="A64" s="42"/>
      <c r="B64" s="64"/>
      <c r="C64" s="94"/>
      <c r="H64" s="95"/>
      <c r="I64" s="95"/>
      <c r="J64" s="95"/>
      <c r="K64" s="95"/>
      <c r="L64" s="95"/>
      <c r="M64" s="95"/>
      <c r="N64" s="95"/>
      <c r="O64" s="95"/>
    </row>
    <row r="65" spans="1:15" ht="15.75" customHeight="1" x14ac:dyDescent="0.35">
      <c r="A65" s="42"/>
      <c r="B65" s="64"/>
      <c r="C65" s="94"/>
      <c r="D65" s="200"/>
      <c r="E65" s="200"/>
      <c r="F65" s="200"/>
      <c r="G65" s="200"/>
      <c r="H65" s="200"/>
      <c r="I65" s="200"/>
      <c r="J65" s="95"/>
      <c r="K65" s="95"/>
      <c r="L65" s="95"/>
      <c r="M65" s="95"/>
      <c r="N65" s="95"/>
      <c r="O65" s="95"/>
    </row>
    <row r="66" spans="1:15" ht="15.75" customHeight="1" x14ac:dyDescent="0.25">
      <c r="A66" s="42"/>
      <c r="B66" s="64"/>
      <c r="C66" s="94"/>
      <c r="H66" s="95"/>
      <c r="I66" s="95"/>
      <c r="J66" s="95"/>
      <c r="K66" s="95"/>
      <c r="L66" s="95"/>
      <c r="M66" s="95"/>
      <c r="N66" s="95"/>
      <c r="O66" s="95"/>
    </row>
    <row r="67" spans="1:15" ht="15.75" customHeight="1" x14ac:dyDescent="0.25">
      <c r="A67" s="42"/>
      <c r="B67" s="64"/>
      <c r="C67" s="94"/>
      <c r="H67" s="95"/>
      <c r="I67" s="95"/>
      <c r="J67" s="95"/>
      <c r="K67" s="95"/>
      <c r="L67" s="95"/>
      <c r="M67" s="95"/>
      <c r="N67" s="95"/>
      <c r="O67" s="95"/>
    </row>
    <row r="68" spans="1:15" ht="15.75" customHeight="1" x14ac:dyDescent="0.25">
      <c r="A68" s="42"/>
      <c r="B68" s="64"/>
      <c r="C68" s="94"/>
      <c r="H68" s="95"/>
      <c r="I68" s="95"/>
      <c r="J68" s="95"/>
      <c r="K68" s="95"/>
      <c r="L68" s="95"/>
      <c r="M68" s="95"/>
      <c r="N68" s="95"/>
      <c r="O68" s="95"/>
    </row>
    <row r="69" spans="1:15" ht="15.75" customHeight="1" x14ac:dyDescent="0.25">
      <c r="A69" s="42"/>
      <c r="B69" s="64"/>
      <c r="C69" s="94"/>
      <c r="H69" s="95"/>
      <c r="I69" s="95"/>
      <c r="J69" s="95"/>
      <c r="K69" s="95"/>
      <c r="L69" s="95"/>
      <c r="M69" s="95"/>
      <c r="N69" s="95"/>
      <c r="O69" s="95"/>
    </row>
    <row r="70" spans="1:15" ht="14.25" x14ac:dyDescent="0.2">
      <c r="A70" s="69"/>
      <c r="B70" s="70"/>
      <c r="C70" s="70"/>
      <c r="D70" s="70"/>
      <c r="E70" s="70"/>
      <c r="F70" s="70"/>
      <c r="G70" s="70"/>
      <c r="H70" s="70"/>
      <c r="I70" s="70"/>
      <c r="J70" s="48"/>
      <c r="K70" s="48"/>
    </row>
    <row r="71" spans="1:15" ht="14.25" x14ac:dyDescent="0.2">
      <c r="A71" s="69"/>
      <c r="B71" s="70"/>
      <c r="C71" s="70"/>
      <c r="D71" s="70"/>
      <c r="E71" s="70"/>
      <c r="F71" s="70"/>
      <c r="G71" s="70"/>
      <c r="H71" s="70"/>
      <c r="I71" s="70"/>
      <c r="J71" s="48"/>
      <c r="K71" s="48"/>
    </row>
    <row r="72" spans="1:15" ht="14.25" x14ac:dyDescent="0.2">
      <c r="A72" s="69"/>
      <c r="B72" s="70"/>
      <c r="C72" s="70"/>
      <c r="D72" s="70"/>
      <c r="E72" s="70"/>
      <c r="F72" s="70"/>
      <c r="G72" s="70"/>
      <c r="H72" s="70"/>
      <c r="I72" s="70"/>
      <c r="J72" s="48"/>
      <c r="K72" s="48"/>
    </row>
    <row r="73" spans="1:15" ht="14.25" x14ac:dyDescent="0.2">
      <c r="A73" s="69"/>
      <c r="B73" s="70"/>
      <c r="C73" s="70"/>
      <c r="D73" s="70"/>
      <c r="E73" s="70"/>
      <c r="F73" s="70"/>
      <c r="G73" s="70"/>
      <c r="H73" s="70"/>
      <c r="I73" s="70"/>
      <c r="J73" s="48"/>
      <c r="K73" s="48"/>
    </row>
    <row r="74" spans="1:15" ht="14.25" x14ac:dyDescent="0.2">
      <c r="A74" s="69"/>
      <c r="B74" s="70"/>
      <c r="C74" s="70"/>
      <c r="D74" s="70"/>
      <c r="E74" s="70"/>
      <c r="F74" s="70"/>
      <c r="G74" s="70"/>
      <c r="H74" s="70"/>
      <c r="I74" s="70"/>
      <c r="J74" s="48"/>
      <c r="K74" s="48"/>
    </row>
    <row r="75" spans="1:15" ht="14.25" x14ac:dyDescent="0.2">
      <c r="A75" s="69"/>
      <c r="B75" s="70"/>
      <c r="C75" s="70"/>
      <c r="D75" s="70"/>
      <c r="E75" s="70"/>
      <c r="F75" s="70"/>
      <c r="G75" s="70"/>
      <c r="H75" s="70"/>
      <c r="I75" s="70"/>
      <c r="J75" s="48"/>
      <c r="K75" s="48"/>
    </row>
    <row r="77" spans="1:15" ht="14.25" x14ac:dyDescent="0.2">
      <c r="A77" s="69"/>
      <c r="B77" s="70"/>
      <c r="C77" s="70"/>
      <c r="D77" s="70"/>
      <c r="E77" s="70"/>
      <c r="F77" s="70"/>
      <c r="G77" s="70"/>
      <c r="H77" s="70"/>
      <c r="I77" s="70"/>
      <c r="J77" s="48"/>
      <c r="K77" s="48"/>
    </row>
    <row r="79" spans="1:15" ht="14.25" x14ac:dyDescent="0.2">
      <c r="D79" s="96"/>
      <c r="E79" s="96"/>
      <c r="F79" s="96"/>
      <c r="G79" s="96"/>
    </row>
    <row r="80" spans="1:15" ht="14.25" x14ac:dyDescent="0.2">
      <c r="D80" s="96"/>
      <c r="E80" s="96"/>
      <c r="F80" s="96"/>
      <c r="G80" s="96"/>
    </row>
    <row r="81" spans="4:7" ht="14.25" x14ac:dyDescent="0.2">
      <c r="D81" s="96"/>
      <c r="E81" s="96"/>
      <c r="F81" s="96"/>
      <c r="G81" s="96"/>
    </row>
    <row r="82" spans="4:7" ht="14.25" x14ac:dyDescent="0.2">
      <c r="D82" s="96"/>
      <c r="E82" s="96"/>
      <c r="F82" s="96"/>
      <c r="G82" s="96"/>
    </row>
    <row r="83" spans="4:7" ht="14.25" x14ac:dyDescent="0.2">
      <c r="D83" s="96"/>
      <c r="E83" s="96"/>
      <c r="F83" s="96"/>
      <c r="G83" s="96"/>
    </row>
    <row r="84" spans="4:7" ht="14.25" x14ac:dyDescent="0.2">
      <c r="D84" s="96"/>
      <c r="E84" s="96"/>
      <c r="F84" s="96"/>
      <c r="G84" s="96"/>
    </row>
  </sheetData>
  <mergeCells count="15">
    <mergeCell ref="C1:G1"/>
    <mergeCell ref="B3:J3"/>
    <mergeCell ref="A5:A6"/>
    <mergeCell ref="B5:B6"/>
    <mergeCell ref="C5:C6"/>
    <mergeCell ref="D5:D6"/>
    <mergeCell ref="E5:E6"/>
    <mergeCell ref="F5:G5"/>
    <mergeCell ref="H5:I5"/>
    <mergeCell ref="J5:K5"/>
    <mergeCell ref="A19:A21"/>
    <mergeCell ref="A23:A24"/>
    <mergeCell ref="L24:M24"/>
    <mergeCell ref="A25:A28"/>
    <mergeCell ref="B54:C54"/>
  </mergeCells>
  <conditionalFormatting sqref="B40">
    <cfRule type="cellIs" dxfId="10" priority="2" stopIfTrue="1" operator="equal">
      <formula>"?"</formula>
    </cfRule>
  </conditionalFormatting>
  <conditionalFormatting sqref="B41">
    <cfRule type="cellIs" dxfId="9" priority="1" stopIfTrue="1" operator="equal">
      <formula>"?"</formula>
    </cfRule>
  </conditionalFormatting>
  <pageMargins left="0.74803149606299213" right="0.15748031496062992" top="0.59055118110236227" bottom="0.31496062992125984" header="0.51181102362204722" footer="0.15748031496062992"/>
  <pageSetup paperSize="9" scale="86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O77"/>
  <sheetViews>
    <sheetView workbookViewId="0">
      <pane xSplit="2" ySplit="7" topLeftCell="F8" activePane="bottomRight" state="frozen"/>
      <selection pane="topRight" activeCell="C1" sqref="C1"/>
      <selection pane="bottomLeft" activeCell="A8" sqref="A8"/>
      <selection pane="bottomRight" activeCell="I16" sqref="I16"/>
    </sheetView>
  </sheetViews>
  <sheetFormatPr defaultRowHeight="12.75" x14ac:dyDescent="0.2"/>
  <cols>
    <col min="1" max="1" width="4.42578125" style="33" customWidth="1"/>
    <col min="2" max="2" width="72.7109375" style="11" customWidth="1"/>
    <col min="3" max="3" width="13.42578125" style="11" customWidth="1"/>
    <col min="4" max="4" width="6.28515625" style="11" customWidth="1"/>
    <col min="5" max="5" width="9" style="11" bestFit="1" customWidth="1"/>
    <col min="6" max="6" width="6.42578125" style="11" bestFit="1" customWidth="1"/>
    <col min="7" max="7" width="14.140625" style="11" customWidth="1"/>
    <col min="8" max="8" width="27.7109375" style="11" customWidth="1"/>
    <col min="9" max="9" width="20.42578125" style="11" customWidth="1"/>
    <col min="10" max="10" width="14.28515625" style="11" customWidth="1"/>
    <col min="11" max="11" width="15.85546875" style="11" customWidth="1"/>
    <col min="12" max="12" width="15.28515625" style="11" customWidth="1"/>
    <col min="13" max="13" width="14.7109375" style="11" customWidth="1"/>
    <col min="14" max="16384" width="9.140625" style="11"/>
  </cols>
  <sheetData>
    <row r="1" spans="1:14" ht="21" customHeight="1" x14ac:dyDescent="0.2">
      <c r="A1" s="45"/>
      <c r="B1" s="407" t="s">
        <v>153</v>
      </c>
      <c r="C1" s="407"/>
      <c r="D1" s="97"/>
      <c r="E1" s="97"/>
      <c r="F1" s="98"/>
      <c r="G1" s="99"/>
      <c r="H1" s="46"/>
      <c r="I1" s="46"/>
      <c r="J1" s="46"/>
    </row>
    <row r="2" spans="1:14" ht="15.75" customHeight="1" x14ac:dyDescent="0.2">
      <c r="A2" s="45"/>
      <c r="B2" s="46"/>
      <c r="C2" s="46"/>
      <c r="D2" s="49"/>
      <c r="E2" s="49"/>
      <c r="F2" s="49"/>
      <c r="G2" s="273" t="s">
        <v>1</v>
      </c>
      <c r="H2" s="46"/>
      <c r="I2" s="46"/>
      <c r="J2" s="46"/>
    </row>
    <row r="3" spans="1:14" ht="38.25" customHeight="1" x14ac:dyDescent="0.2">
      <c r="A3" s="45"/>
      <c r="B3" s="370" t="s">
        <v>154</v>
      </c>
      <c r="C3" s="370"/>
      <c r="D3" s="370"/>
      <c r="E3" s="370"/>
      <c r="F3" s="370"/>
      <c r="G3" s="370"/>
      <c r="H3" s="100"/>
      <c r="I3" s="100"/>
      <c r="J3" s="100"/>
    </row>
    <row r="4" spans="1:14" ht="9" customHeight="1" x14ac:dyDescent="0.2"/>
    <row r="5" spans="1:14" ht="76.5" customHeight="1" x14ac:dyDescent="0.2">
      <c r="A5" s="401" t="s">
        <v>76</v>
      </c>
      <c r="B5" s="401" t="s">
        <v>4</v>
      </c>
      <c r="C5" s="401" t="s">
        <v>5</v>
      </c>
      <c r="D5" s="401" t="s">
        <v>6</v>
      </c>
      <c r="E5" s="401" t="s">
        <v>7</v>
      </c>
      <c r="F5" s="401" t="s">
        <v>155</v>
      </c>
      <c r="G5" s="401"/>
      <c r="H5" s="54"/>
    </row>
    <row r="6" spans="1:14" ht="16.5" customHeight="1" x14ac:dyDescent="0.2">
      <c r="A6" s="401"/>
      <c r="B6" s="401"/>
      <c r="C6" s="401"/>
      <c r="D6" s="401"/>
      <c r="E6" s="401"/>
      <c r="F6" s="79" t="s">
        <v>11</v>
      </c>
      <c r="G6" s="79" t="s">
        <v>12</v>
      </c>
      <c r="H6" s="55"/>
      <c r="I6" s="55"/>
      <c r="J6" s="55"/>
      <c r="K6" s="55"/>
    </row>
    <row r="7" spans="1:14" ht="15" x14ac:dyDescent="0.2">
      <c r="A7" s="57">
        <v>1</v>
      </c>
      <c r="B7" s="57">
        <v>2</v>
      </c>
      <c r="C7" s="58">
        <v>3</v>
      </c>
      <c r="D7" s="57">
        <v>4</v>
      </c>
      <c r="E7" s="57">
        <v>5</v>
      </c>
      <c r="F7" s="57">
        <v>6</v>
      </c>
      <c r="G7" s="57">
        <v>7</v>
      </c>
      <c r="H7" s="86"/>
      <c r="I7" s="86"/>
      <c r="J7" s="86"/>
      <c r="K7" s="86"/>
    </row>
    <row r="8" spans="1:14" ht="21" customHeight="1" x14ac:dyDescent="0.2">
      <c r="A8" s="232">
        <v>1</v>
      </c>
      <c r="B8" s="241" t="s">
        <v>101</v>
      </c>
      <c r="C8" s="242">
        <v>7130800012</v>
      </c>
      <c r="D8" s="243" t="s">
        <v>25</v>
      </c>
      <c r="E8" s="274">
        <f>VLOOKUP(C8,'[1]SOR RATE'!A:D,4,0)</f>
        <v>2298.46</v>
      </c>
      <c r="F8" s="236">
        <v>20</v>
      </c>
      <c r="G8" s="238">
        <f t="shared" ref="G8:G19" si="0">F8*E8</f>
        <v>45969.2</v>
      </c>
      <c r="H8" s="172"/>
      <c r="I8" s="101"/>
      <c r="J8" s="101"/>
    </row>
    <row r="9" spans="1:14" ht="33.75" customHeight="1" x14ac:dyDescent="0.2">
      <c r="A9" s="232">
        <v>2</v>
      </c>
      <c r="B9" s="233" t="s">
        <v>102</v>
      </c>
      <c r="C9" s="275">
        <v>7130797533</v>
      </c>
      <c r="D9" s="232" t="s">
        <v>25</v>
      </c>
      <c r="E9" s="274">
        <f>VLOOKUP(C9,'[1]SOR RATE'!A:D,4,0)</f>
        <v>526.22</v>
      </c>
      <c r="F9" s="236">
        <v>15</v>
      </c>
      <c r="G9" s="238">
        <f t="shared" si="0"/>
        <v>7893.3</v>
      </c>
      <c r="H9" s="172"/>
      <c r="J9" s="64"/>
    </row>
    <row r="10" spans="1:14" ht="33.75" customHeight="1" x14ac:dyDescent="0.2">
      <c r="A10" s="232" t="s">
        <v>103</v>
      </c>
      <c r="B10" s="244" t="s">
        <v>104</v>
      </c>
      <c r="C10" s="232">
        <v>7130390003</v>
      </c>
      <c r="D10" s="232" t="s">
        <v>25</v>
      </c>
      <c r="E10" s="274">
        <f>VLOOKUP(C10,'[1]SOR RATE'!A:D,4,0)</f>
        <v>95.32</v>
      </c>
      <c r="F10" s="236">
        <v>20</v>
      </c>
      <c r="G10" s="238">
        <f t="shared" si="0"/>
        <v>1906.3999999999999</v>
      </c>
      <c r="H10" s="172"/>
      <c r="J10" s="62"/>
      <c r="K10" s="62"/>
      <c r="L10" s="62"/>
      <c r="M10" s="62"/>
    </row>
    <row r="11" spans="1:14" ht="33.75" customHeight="1" x14ac:dyDescent="0.2">
      <c r="A11" s="232" t="s">
        <v>105</v>
      </c>
      <c r="B11" s="244" t="s">
        <v>106</v>
      </c>
      <c r="C11" s="232">
        <v>7130390004</v>
      </c>
      <c r="D11" s="232" t="s">
        <v>25</v>
      </c>
      <c r="E11" s="274">
        <f>VLOOKUP(C11,'[1]SOR RATE'!A:D,4,0)</f>
        <v>124.18</v>
      </c>
      <c r="F11" s="236">
        <v>40</v>
      </c>
      <c r="G11" s="238">
        <f t="shared" si="0"/>
        <v>4967.2000000000007</v>
      </c>
      <c r="H11" s="172"/>
      <c r="J11" s="62"/>
      <c r="K11" s="62"/>
      <c r="L11" s="62"/>
      <c r="M11" s="62"/>
      <c r="N11" s="62"/>
    </row>
    <row r="12" spans="1:14" ht="30" customHeight="1" x14ac:dyDescent="0.2">
      <c r="A12" s="232" t="s">
        <v>107</v>
      </c>
      <c r="B12" s="244" t="s">
        <v>108</v>
      </c>
      <c r="C12" s="232">
        <v>7130390005</v>
      </c>
      <c r="D12" s="232" t="s">
        <v>25</v>
      </c>
      <c r="E12" s="274">
        <f>VLOOKUP(C12,'[1]SOR RATE'!A:D,4,0)</f>
        <v>173.09</v>
      </c>
      <c r="F12" s="236">
        <v>10</v>
      </c>
      <c r="G12" s="238">
        <f t="shared" si="0"/>
        <v>1730.9</v>
      </c>
      <c r="H12" s="172"/>
      <c r="J12" s="62"/>
      <c r="K12" s="62"/>
      <c r="L12" s="62"/>
      <c r="M12" s="62"/>
    </row>
    <row r="13" spans="1:14" ht="18.75" customHeight="1" x14ac:dyDescent="0.2">
      <c r="A13" s="232">
        <v>4</v>
      </c>
      <c r="B13" s="259" t="s">
        <v>156</v>
      </c>
      <c r="C13" s="232">
        <v>7131950010</v>
      </c>
      <c r="D13" s="232" t="s">
        <v>44</v>
      </c>
      <c r="E13" s="274">
        <f>VLOOKUP(C13,'[1]SOR RATE'!A:D,4,0)</f>
        <v>1215.0899999999999</v>
      </c>
      <c r="F13" s="236">
        <v>20</v>
      </c>
      <c r="G13" s="238">
        <f>F13*E13</f>
        <v>24301.8</v>
      </c>
      <c r="H13" s="172"/>
    </row>
    <row r="14" spans="1:14" ht="17.25" customHeight="1" x14ac:dyDescent="0.2">
      <c r="A14" s="232">
        <v>5</v>
      </c>
      <c r="B14" s="233" t="s">
        <v>110</v>
      </c>
      <c r="C14" s="276">
        <v>7130390006</v>
      </c>
      <c r="D14" s="232" t="s">
        <v>25</v>
      </c>
      <c r="E14" s="274">
        <f>VLOOKUP(C14,'[1]SOR RATE'!A:D,4,0)</f>
        <v>146.97</v>
      </c>
      <c r="F14" s="236">
        <v>33</v>
      </c>
      <c r="G14" s="238">
        <f t="shared" si="0"/>
        <v>4850.01</v>
      </c>
      <c r="H14" s="172"/>
    </row>
    <row r="15" spans="1:14" ht="33.75" customHeight="1" x14ac:dyDescent="0.2">
      <c r="A15" s="232">
        <v>6</v>
      </c>
      <c r="B15" s="233" t="s">
        <v>111</v>
      </c>
      <c r="C15" s="277">
        <v>7130797532</v>
      </c>
      <c r="D15" s="232" t="s">
        <v>25</v>
      </c>
      <c r="E15" s="274">
        <f>VLOOKUP(C15,'[1]SOR RATE'!A:D,4,0)</f>
        <v>724.98</v>
      </c>
      <c r="F15" s="236">
        <v>14</v>
      </c>
      <c r="G15" s="238">
        <f t="shared" si="0"/>
        <v>10149.720000000001</v>
      </c>
      <c r="H15" s="172"/>
      <c r="J15" s="64"/>
    </row>
    <row r="16" spans="1:14" ht="18.75" customHeight="1" x14ac:dyDescent="0.2">
      <c r="A16" s="232">
        <v>7</v>
      </c>
      <c r="B16" s="250" t="s">
        <v>157</v>
      </c>
      <c r="C16" s="251">
        <v>7130310063</v>
      </c>
      <c r="D16" s="232" t="s">
        <v>32</v>
      </c>
      <c r="E16" s="274">
        <f>VLOOKUP(C16,'[1]SOR RATE'!A:D,4,0)/1000</f>
        <v>65.697109999999995</v>
      </c>
      <c r="F16" s="236">
        <v>1100</v>
      </c>
      <c r="G16" s="238">
        <f>F16*E16</f>
        <v>72266.820999999996</v>
      </c>
      <c r="H16" s="172"/>
      <c r="J16" s="92"/>
    </row>
    <row r="17" spans="1:10" ht="18.75" customHeight="1" x14ac:dyDescent="0.2">
      <c r="A17" s="395">
        <v>8</v>
      </c>
      <c r="B17" s="239" t="s">
        <v>113</v>
      </c>
      <c r="C17" s="251">
        <v>7130860032</v>
      </c>
      <c r="D17" s="232" t="s">
        <v>25</v>
      </c>
      <c r="E17" s="274">
        <f>VLOOKUP(C17,'[1]SOR RATE'!A:D,4,0)</f>
        <v>541.29</v>
      </c>
      <c r="F17" s="236">
        <v>12</v>
      </c>
      <c r="G17" s="238">
        <f t="shared" si="0"/>
        <v>6495.48</v>
      </c>
      <c r="H17" s="172"/>
    </row>
    <row r="18" spans="1:10" ht="18.75" customHeight="1" x14ac:dyDescent="0.2">
      <c r="A18" s="396"/>
      <c r="B18" s="239" t="s">
        <v>114</v>
      </c>
      <c r="C18" s="251">
        <v>7130860077</v>
      </c>
      <c r="D18" s="232" t="s">
        <v>38</v>
      </c>
      <c r="E18" s="274">
        <f>VLOOKUP(C18,'[1]SOR RATE'!A:D,4,0)/1000</f>
        <v>91.568780000000004</v>
      </c>
      <c r="F18" s="236">
        <v>72</v>
      </c>
      <c r="G18" s="238">
        <f t="shared" si="0"/>
        <v>6592.9521600000007</v>
      </c>
      <c r="H18" s="172"/>
    </row>
    <row r="19" spans="1:10" ht="18.75" customHeight="1" x14ac:dyDescent="0.2">
      <c r="A19" s="397"/>
      <c r="B19" s="239" t="s">
        <v>39</v>
      </c>
      <c r="C19" s="252">
        <v>7130810026</v>
      </c>
      <c r="D19" s="243" t="s">
        <v>40</v>
      </c>
      <c r="E19" s="274">
        <f>VLOOKUP(C19,'[1]SOR RATE'!A194:D194,4,0)</f>
        <v>216.31</v>
      </c>
      <c r="F19" s="236">
        <v>12</v>
      </c>
      <c r="G19" s="238">
        <f t="shared" si="0"/>
        <v>2595.7200000000003</v>
      </c>
      <c r="H19" s="172"/>
    </row>
    <row r="20" spans="1:10" ht="34.5" customHeight="1" x14ac:dyDescent="0.2">
      <c r="A20" s="395">
        <v>9</v>
      </c>
      <c r="B20" s="259" t="s">
        <v>82</v>
      </c>
      <c r="C20" s="251"/>
      <c r="D20" s="232"/>
      <c r="E20" s="237"/>
      <c r="F20" s="236">
        <f>20+12</f>
        <v>32</v>
      </c>
      <c r="G20" s="238"/>
    </row>
    <row r="21" spans="1:10" ht="18.75" customHeight="1" x14ac:dyDescent="0.2">
      <c r="A21" s="397"/>
      <c r="B21" s="241" t="s">
        <v>43</v>
      </c>
      <c r="C21" s="234">
        <v>7130640008</v>
      </c>
      <c r="D21" s="278" t="s">
        <v>44</v>
      </c>
      <c r="E21" s="274">
        <f>VLOOKUP(C21,'[1]SOR RATE'!A:D,4,0)</f>
        <v>158</v>
      </c>
      <c r="F21" s="236">
        <f>20+(12*2)</f>
        <v>44</v>
      </c>
      <c r="G21" s="279">
        <f>F21*E21</f>
        <v>6952</v>
      </c>
      <c r="H21" s="402" t="s">
        <v>45</v>
      </c>
      <c r="I21" s="403"/>
      <c r="J21" s="172"/>
    </row>
    <row r="22" spans="1:10" ht="18.75" customHeight="1" x14ac:dyDescent="0.2">
      <c r="A22" s="404">
        <v>10</v>
      </c>
      <c r="B22" s="250" t="s">
        <v>48</v>
      </c>
      <c r="C22" s="234"/>
      <c r="D22" s="232" t="s">
        <v>38</v>
      </c>
      <c r="E22" s="237"/>
      <c r="F22" s="236">
        <v>30</v>
      </c>
      <c r="G22" s="280"/>
    </row>
    <row r="23" spans="1:10" ht="18.75" customHeight="1" x14ac:dyDescent="0.2">
      <c r="A23" s="405"/>
      <c r="B23" s="257" t="s">
        <v>49</v>
      </c>
      <c r="C23" s="234">
        <v>7130620573</v>
      </c>
      <c r="D23" s="232" t="s">
        <v>38</v>
      </c>
      <c r="E23" s="274">
        <f>VLOOKUP(C23,'[1]SOR RATE'!A:D,4,0)</f>
        <v>81.75</v>
      </c>
      <c r="F23" s="236">
        <v>2</v>
      </c>
      <c r="G23" s="279">
        <f t="shared" ref="G23:G35" si="1">F23*E23</f>
        <v>163.5</v>
      </c>
      <c r="H23" s="172"/>
    </row>
    <row r="24" spans="1:10" ht="18.75" customHeight="1" x14ac:dyDescent="0.2">
      <c r="A24" s="405"/>
      <c r="B24" s="257" t="s">
        <v>50</v>
      </c>
      <c r="C24" s="251">
        <v>7130620609</v>
      </c>
      <c r="D24" s="232" t="s">
        <v>38</v>
      </c>
      <c r="E24" s="274">
        <f>VLOOKUP(C24,'[1]SOR RATE'!A:D,4,0)</f>
        <v>81.75</v>
      </c>
      <c r="F24" s="236">
        <v>14</v>
      </c>
      <c r="G24" s="279">
        <f t="shared" si="1"/>
        <v>1144.5</v>
      </c>
      <c r="H24" s="172"/>
    </row>
    <row r="25" spans="1:10" ht="18.75" customHeight="1" x14ac:dyDescent="0.2">
      <c r="A25" s="406"/>
      <c r="B25" s="257" t="s">
        <v>117</v>
      </c>
      <c r="C25" s="251">
        <v>7130620614</v>
      </c>
      <c r="D25" s="232" t="s">
        <v>38</v>
      </c>
      <c r="E25" s="274">
        <f>VLOOKUP(C25,'[1]SOR RATE'!A:D,4,0)</f>
        <v>80.39</v>
      </c>
      <c r="F25" s="236">
        <v>14</v>
      </c>
      <c r="G25" s="279">
        <f t="shared" si="1"/>
        <v>1125.46</v>
      </c>
      <c r="H25" s="172"/>
    </row>
    <row r="26" spans="1:10" ht="18.75" customHeight="1" x14ac:dyDescent="0.2">
      <c r="A26" s="232">
        <v>11</v>
      </c>
      <c r="B26" s="239" t="s">
        <v>46</v>
      </c>
      <c r="C26" s="234">
        <v>7130870013</v>
      </c>
      <c r="D26" s="232" t="s">
        <v>25</v>
      </c>
      <c r="E26" s="274">
        <f>VLOOKUP(C26,'[1]SOR RATE'!A:D,4,0)</f>
        <v>149.30000000000001</v>
      </c>
      <c r="F26" s="236">
        <v>20</v>
      </c>
      <c r="G26" s="279">
        <f t="shared" si="1"/>
        <v>2986</v>
      </c>
      <c r="H26" s="172"/>
    </row>
    <row r="27" spans="1:10" ht="18.75" customHeight="1" x14ac:dyDescent="0.2">
      <c r="A27" s="232">
        <v>12</v>
      </c>
      <c r="B27" s="239" t="s">
        <v>120</v>
      </c>
      <c r="C27" s="281">
        <v>7130890973</v>
      </c>
      <c r="D27" s="232" t="s">
        <v>121</v>
      </c>
      <c r="E27" s="274">
        <f>VLOOKUP(C27,'[1]SOR RATE'!A:D,4,0)</f>
        <v>74.42</v>
      </c>
      <c r="F27" s="236">
        <v>20</v>
      </c>
      <c r="G27" s="279">
        <f>F27*E27</f>
        <v>1488.4</v>
      </c>
      <c r="H27" s="172"/>
    </row>
    <row r="28" spans="1:10" ht="18.75" customHeight="1" x14ac:dyDescent="0.2">
      <c r="A28" s="232">
        <v>13</v>
      </c>
      <c r="B28" s="239" t="s">
        <v>122</v>
      </c>
      <c r="C28" s="234">
        <v>7130211158</v>
      </c>
      <c r="D28" s="232" t="s">
        <v>54</v>
      </c>
      <c r="E28" s="274">
        <f>VLOOKUP(C28,'[1]SOR RATE'!A:D,4,0)</f>
        <v>181.98</v>
      </c>
      <c r="F28" s="232">
        <v>3</v>
      </c>
      <c r="G28" s="279">
        <f t="shared" si="1"/>
        <v>545.93999999999994</v>
      </c>
      <c r="H28" s="172"/>
    </row>
    <row r="29" spans="1:10" ht="18.75" customHeight="1" x14ac:dyDescent="0.2">
      <c r="A29" s="232">
        <v>14</v>
      </c>
      <c r="B29" s="239" t="s">
        <v>53</v>
      </c>
      <c r="C29" s="234">
        <v>7130210809</v>
      </c>
      <c r="D29" s="232" t="s">
        <v>54</v>
      </c>
      <c r="E29" s="274">
        <f>VLOOKUP(C29,'[1]SOR RATE'!A:D,4,0)</f>
        <v>406.6</v>
      </c>
      <c r="F29" s="232">
        <v>3</v>
      </c>
      <c r="G29" s="279">
        <f t="shared" si="1"/>
        <v>1219.8000000000002</v>
      </c>
      <c r="H29" s="172"/>
    </row>
    <row r="30" spans="1:10" ht="18.75" customHeight="1" x14ac:dyDescent="0.2">
      <c r="A30" s="232">
        <v>15</v>
      </c>
      <c r="B30" s="239" t="s">
        <v>123</v>
      </c>
      <c r="C30" s="275">
        <v>7130810102</v>
      </c>
      <c r="D30" s="232" t="s">
        <v>25</v>
      </c>
      <c r="E30" s="274">
        <f>VLOOKUP(C30,'[1]SOR RATE'!A:D,4,0)</f>
        <v>423.02</v>
      </c>
      <c r="F30" s="232">
        <v>20</v>
      </c>
      <c r="G30" s="279">
        <f t="shared" si="1"/>
        <v>8460.4</v>
      </c>
      <c r="H30" s="172"/>
    </row>
    <row r="31" spans="1:10" ht="18" customHeight="1" x14ac:dyDescent="0.2">
      <c r="A31" s="232">
        <v>16</v>
      </c>
      <c r="B31" s="239" t="s">
        <v>158</v>
      </c>
      <c r="C31" s="234">
        <v>7130311008</v>
      </c>
      <c r="D31" s="232" t="s">
        <v>32</v>
      </c>
      <c r="E31" s="274">
        <f>VLOOKUP(C31,'[1]SOR RATE'!A:D,4,0)/1000</f>
        <v>31.17896</v>
      </c>
      <c r="F31" s="232">
        <v>60</v>
      </c>
      <c r="G31" s="279">
        <f t="shared" si="1"/>
        <v>1870.7375999999999</v>
      </c>
      <c r="H31" s="172"/>
    </row>
    <row r="32" spans="1:10" ht="18" customHeight="1" x14ac:dyDescent="0.2">
      <c r="A32" s="232">
        <v>17</v>
      </c>
      <c r="B32" s="239" t="s">
        <v>125</v>
      </c>
      <c r="C32" s="234">
        <v>7130390007</v>
      </c>
      <c r="D32" s="232" t="s">
        <v>25</v>
      </c>
      <c r="E32" s="274">
        <f>VLOOKUP(C32,'[1]SOR RATE'!A:D,4,0)</f>
        <v>207.69</v>
      </c>
      <c r="F32" s="232">
        <v>4</v>
      </c>
      <c r="G32" s="279">
        <f t="shared" si="1"/>
        <v>830.76</v>
      </c>
      <c r="H32" s="172"/>
    </row>
    <row r="33" spans="1:9" ht="18" customHeight="1" x14ac:dyDescent="0.2">
      <c r="A33" s="232">
        <v>18</v>
      </c>
      <c r="B33" s="239" t="s">
        <v>126</v>
      </c>
      <c r="C33" s="234">
        <v>7130390019</v>
      </c>
      <c r="D33" s="232" t="s">
        <v>25</v>
      </c>
      <c r="E33" s="274">
        <f>VLOOKUP(C33,'[1]SOR RATE'!A:D,4,0)</f>
        <v>35.5</v>
      </c>
      <c r="F33" s="232">
        <v>14</v>
      </c>
      <c r="G33" s="238">
        <f t="shared" si="1"/>
        <v>497</v>
      </c>
      <c r="H33" s="172"/>
    </row>
    <row r="34" spans="1:9" ht="18" customHeight="1" x14ac:dyDescent="0.2">
      <c r="A34" s="232">
        <v>19</v>
      </c>
      <c r="B34" s="239" t="s">
        <v>127</v>
      </c>
      <c r="C34" s="234">
        <v>7130320053</v>
      </c>
      <c r="D34" s="232" t="s">
        <v>25</v>
      </c>
      <c r="E34" s="274">
        <f>VLOOKUP(C34,'[1]SOR RATE'!A:D,4,0)</f>
        <v>6.6</v>
      </c>
      <c r="F34" s="232">
        <v>530</v>
      </c>
      <c r="G34" s="238">
        <f t="shared" si="1"/>
        <v>3498</v>
      </c>
      <c r="H34" s="172"/>
    </row>
    <row r="35" spans="1:9" ht="19.5" customHeight="1" x14ac:dyDescent="0.2">
      <c r="A35" s="232">
        <v>20</v>
      </c>
      <c r="B35" s="239" t="s">
        <v>128</v>
      </c>
      <c r="C35" s="234">
        <v>7130610206</v>
      </c>
      <c r="D35" s="232" t="s">
        <v>38</v>
      </c>
      <c r="E35" s="274">
        <f>VLOOKUP(C35,'[1]SOR RATE'!A:D,4,0)/1000</f>
        <v>106.03427000000001</v>
      </c>
      <c r="F35" s="232">
        <v>40</v>
      </c>
      <c r="G35" s="238">
        <f t="shared" si="1"/>
        <v>4241.3708000000006</v>
      </c>
      <c r="H35" s="172"/>
      <c r="I35" s="65"/>
    </row>
    <row r="36" spans="1:9" ht="18" customHeight="1" x14ac:dyDescent="0.2">
      <c r="A36" s="79">
        <v>21</v>
      </c>
      <c r="B36" s="260" t="s">
        <v>57</v>
      </c>
      <c r="C36" s="234"/>
      <c r="D36" s="232"/>
      <c r="E36" s="232"/>
      <c r="F36" s="232"/>
      <c r="G36" s="261">
        <f>SUM(G8:G35)</f>
        <v>224743.37155999997</v>
      </c>
      <c r="H36" s="83"/>
      <c r="I36" s="48"/>
    </row>
    <row r="37" spans="1:9" ht="18" customHeight="1" x14ac:dyDescent="0.2">
      <c r="A37" s="79">
        <v>22</v>
      </c>
      <c r="B37" s="260" t="s">
        <v>58</v>
      </c>
      <c r="C37" s="234"/>
      <c r="D37" s="232"/>
      <c r="E37" s="232"/>
      <c r="F37" s="282"/>
      <c r="G37" s="261">
        <f>G36/1.18</f>
        <v>190460.48437288133</v>
      </c>
      <c r="H37" s="17"/>
      <c r="I37" s="48"/>
    </row>
    <row r="38" spans="1:9" ht="18.75" customHeight="1" x14ac:dyDescent="0.2">
      <c r="A38" s="232">
        <v>23</v>
      </c>
      <c r="B38" s="262" t="s">
        <v>59</v>
      </c>
      <c r="C38" s="263"/>
      <c r="D38" s="263"/>
      <c r="E38" s="234">
        <v>7.4999999999999997E-2</v>
      </c>
      <c r="F38" s="283"/>
      <c r="G38" s="237">
        <f>G36*E38</f>
        <v>16855.752866999996</v>
      </c>
      <c r="H38" s="39"/>
      <c r="I38" s="65"/>
    </row>
    <row r="39" spans="1:9" ht="18.75" customHeight="1" x14ac:dyDescent="0.2">
      <c r="A39" s="264">
        <v>24</v>
      </c>
      <c r="B39" s="239" t="s">
        <v>129</v>
      </c>
      <c r="C39" s="265"/>
      <c r="D39" s="232" t="s">
        <v>130</v>
      </c>
      <c r="E39" s="237">
        <f>210.055941992653*1.055*1.035</f>
        <v>229.3653344603276</v>
      </c>
      <c r="F39" s="255">
        <v>20</v>
      </c>
      <c r="G39" s="237">
        <f>F39*E39</f>
        <v>4587.3066892065517</v>
      </c>
    </row>
    <row r="40" spans="1:9" ht="18" customHeight="1" x14ac:dyDescent="0.25">
      <c r="A40" s="232">
        <v>25</v>
      </c>
      <c r="B40" s="239" t="s">
        <v>159</v>
      </c>
      <c r="C40" s="252"/>
      <c r="D40" s="267"/>
      <c r="E40" s="253"/>
      <c r="F40" s="245"/>
      <c r="G40" s="267">
        <v>55715</v>
      </c>
      <c r="H40" s="34"/>
    </row>
    <row r="41" spans="1:9" ht="18.75" customHeight="1" x14ac:dyDescent="0.2">
      <c r="A41" s="232">
        <v>26</v>
      </c>
      <c r="B41" s="239" t="s">
        <v>160</v>
      </c>
      <c r="C41" s="252"/>
      <c r="D41" s="267"/>
      <c r="E41" s="253">
        <v>0.04</v>
      </c>
      <c r="F41" s="245"/>
      <c r="G41" s="274">
        <f>G37*E41</f>
        <v>7618.4193749152537</v>
      </c>
      <c r="H41" s="284" t="s">
        <v>64</v>
      </c>
      <c r="I41" s="20"/>
    </row>
    <row r="42" spans="1:9" ht="32.25" customHeight="1" x14ac:dyDescent="0.2">
      <c r="A42" s="232">
        <v>27</v>
      </c>
      <c r="B42" s="207" t="s">
        <v>161</v>
      </c>
      <c r="C42" s="252"/>
      <c r="D42" s="267"/>
      <c r="E42" s="253"/>
      <c r="F42" s="245"/>
      <c r="G42" s="274">
        <f>(G36+G38+G39+G40+G41)*0.125</f>
        <v>38689.98131139022</v>
      </c>
      <c r="I42" s="20"/>
    </row>
    <row r="43" spans="1:9" ht="18" customHeight="1" x14ac:dyDescent="0.2">
      <c r="A43" s="79">
        <v>28</v>
      </c>
      <c r="B43" s="270" t="s">
        <v>162</v>
      </c>
      <c r="C43" s="252"/>
      <c r="D43" s="267"/>
      <c r="E43" s="253"/>
      <c r="F43" s="245"/>
      <c r="G43" s="285">
        <f>SUM(G37:G42)</f>
        <v>313926.94461539335</v>
      </c>
      <c r="H43" s="90"/>
    </row>
    <row r="44" spans="1:9" ht="18.75" customHeight="1" x14ac:dyDescent="0.2">
      <c r="A44" s="232">
        <v>29</v>
      </c>
      <c r="B44" s="262" t="s">
        <v>163</v>
      </c>
      <c r="C44" s="234"/>
      <c r="D44" s="237"/>
      <c r="E44" s="232">
        <v>0.09</v>
      </c>
      <c r="F44" s="245"/>
      <c r="G44" s="237">
        <f>G43*E44</f>
        <v>28253.425015385401</v>
      </c>
      <c r="H44" s="90"/>
    </row>
    <row r="45" spans="1:9" ht="18.75" customHeight="1" x14ac:dyDescent="0.2">
      <c r="A45" s="232">
        <v>30</v>
      </c>
      <c r="B45" s="262" t="s">
        <v>164</v>
      </c>
      <c r="C45" s="234"/>
      <c r="D45" s="237"/>
      <c r="E45" s="232">
        <v>0.09</v>
      </c>
      <c r="F45" s="245"/>
      <c r="G45" s="237">
        <f>G43*E45</f>
        <v>28253.425015385401</v>
      </c>
      <c r="H45" s="91"/>
    </row>
    <row r="46" spans="1:9" ht="19.5" customHeight="1" x14ac:dyDescent="0.2">
      <c r="A46" s="232">
        <v>31</v>
      </c>
      <c r="B46" s="262" t="s">
        <v>165</v>
      </c>
      <c r="C46" s="252"/>
      <c r="D46" s="237"/>
      <c r="E46" s="232"/>
      <c r="F46" s="245"/>
      <c r="G46" s="237">
        <f>G43+G44+G45</f>
        <v>370433.79464616411</v>
      </c>
      <c r="H46" s="92"/>
    </row>
    <row r="47" spans="1:9" ht="21.75" customHeight="1" x14ac:dyDescent="0.2">
      <c r="A47" s="79">
        <v>32</v>
      </c>
      <c r="B47" s="208" t="s">
        <v>70</v>
      </c>
      <c r="C47" s="286"/>
      <c r="D47" s="261"/>
      <c r="E47" s="79"/>
      <c r="F47" s="245"/>
      <c r="G47" s="261">
        <f>ROUND(G46,0)</f>
        <v>370434</v>
      </c>
    </row>
    <row r="48" spans="1:9" ht="14.25" x14ac:dyDescent="0.2">
      <c r="A48" s="60"/>
      <c r="B48" s="62"/>
      <c r="C48" s="96"/>
      <c r="D48" s="84"/>
      <c r="E48" s="60"/>
      <c r="F48" s="102"/>
      <c r="G48" s="84"/>
    </row>
    <row r="49" spans="1:15" ht="19.5" customHeight="1" x14ac:dyDescent="0.2">
      <c r="A49" s="73"/>
      <c r="B49" s="62" t="s">
        <v>152</v>
      </c>
      <c r="C49" s="103"/>
      <c r="D49" s="70"/>
      <c r="E49" s="70"/>
      <c r="F49" s="70"/>
      <c r="G49" s="70"/>
    </row>
    <row r="50" spans="1:15" ht="15.75" customHeight="1" x14ac:dyDescent="0.25">
      <c r="A50" s="45" t="s">
        <v>72</v>
      </c>
      <c r="B50" s="64" t="s">
        <v>73</v>
      </c>
      <c r="C50" s="94"/>
      <c r="H50" s="95"/>
      <c r="I50" s="95"/>
      <c r="J50" s="95"/>
      <c r="K50" s="95"/>
      <c r="L50" s="95"/>
      <c r="M50" s="95"/>
      <c r="N50" s="95"/>
      <c r="O50" s="95"/>
    </row>
    <row r="77" spans="2:7" ht="12" customHeight="1" x14ac:dyDescent="0.35">
      <c r="B77" s="200"/>
      <c r="C77" s="200"/>
      <c r="D77" s="200"/>
      <c r="E77" s="200"/>
      <c r="F77" s="200"/>
      <c r="G77" s="200"/>
    </row>
  </sheetData>
  <mergeCells count="12">
    <mergeCell ref="A17:A19"/>
    <mergeCell ref="A20:A21"/>
    <mergeCell ref="H21:I21"/>
    <mergeCell ref="A22:A25"/>
    <mergeCell ref="B1:C1"/>
    <mergeCell ref="B3:G3"/>
    <mergeCell ref="A5:A6"/>
    <mergeCell ref="B5:B6"/>
    <mergeCell ref="C5:C6"/>
    <mergeCell ref="D5:D6"/>
    <mergeCell ref="E5:E6"/>
    <mergeCell ref="F5:G5"/>
  </mergeCells>
  <conditionalFormatting sqref="B36">
    <cfRule type="cellIs" dxfId="8" priority="2" stopIfTrue="1" operator="equal">
      <formula>"?"</formula>
    </cfRule>
  </conditionalFormatting>
  <conditionalFormatting sqref="B37">
    <cfRule type="cellIs" dxfId="7" priority="1" stopIfTrue="1" operator="equal">
      <formula>"?"</formula>
    </cfRule>
  </conditionalFormatting>
  <pageMargins left="0.91" right="0.16" top="0.73" bottom="0.23" header="0.5" footer="0.16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O74"/>
  <sheetViews>
    <sheetView workbookViewId="0">
      <pane xSplit="2" ySplit="7" topLeftCell="C74" activePane="bottomRight" state="frozen"/>
      <selection pane="topRight" activeCell="C1" sqref="C1"/>
      <selection pane="bottomLeft" activeCell="A8" sqref="A8"/>
      <selection pane="bottomRight" activeCell="F79" sqref="F79"/>
    </sheetView>
  </sheetViews>
  <sheetFormatPr defaultRowHeight="12.75" x14ac:dyDescent="0.2"/>
  <cols>
    <col min="1" max="1" width="4.42578125" style="11" bestFit="1" customWidth="1"/>
    <col min="2" max="2" width="68.28515625" style="11" customWidth="1"/>
    <col min="3" max="3" width="14.28515625" style="11" customWidth="1"/>
    <col min="4" max="4" width="7.28515625" style="11" customWidth="1"/>
    <col min="5" max="5" width="10.28515625" style="11" customWidth="1"/>
    <col min="6" max="6" width="6.28515625" style="11" customWidth="1"/>
    <col min="7" max="7" width="12.140625" style="11" customWidth="1"/>
    <col min="8" max="8" width="29" style="11" customWidth="1"/>
    <col min="9" max="9" width="20.7109375" style="11" bestFit="1" customWidth="1"/>
    <col min="10" max="10" width="16.140625" style="11" customWidth="1"/>
    <col min="11" max="11" width="14.7109375" style="11" customWidth="1"/>
    <col min="12" max="12" width="15" style="11" customWidth="1"/>
    <col min="13" max="13" width="14.140625" style="11" customWidth="1"/>
    <col min="14" max="16384" width="9.140625" style="11"/>
  </cols>
  <sheetData>
    <row r="1" spans="1:14" ht="21.75" customHeight="1" x14ac:dyDescent="0.25">
      <c r="A1" s="104"/>
      <c r="B1" s="412" t="s">
        <v>166</v>
      </c>
      <c r="C1" s="412"/>
      <c r="D1" s="412"/>
      <c r="E1" s="105"/>
      <c r="F1" s="105"/>
      <c r="G1" s="105"/>
      <c r="H1" s="105"/>
      <c r="I1" s="105"/>
      <c r="J1" s="105"/>
    </row>
    <row r="2" spans="1:14" ht="16.5" customHeight="1" x14ac:dyDescent="0.3">
      <c r="B2" s="106"/>
      <c r="C2" s="106"/>
      <c r="D2" s="106"/>
      <c r="E2" s="106"/>
      <c r="F2" s="413" t="s">
        <v>1</v>
      </c>
      <c r="G2" s="413"/>
      <c r="H2" s="106"/>
      <c r="I2" s="106"/>
      <c r="J2" s="106"/>
    </row>
    <row r="3" spans="1:14" ht="38.25" customHeight="1" x14ac:dyDescent="0.2">
      <c r="B3" s="414" t="s">
        <v>167</v>
      </c>
      <c r="C3" s="414"/>
      <c r="D3" s="414"/>
      <c r="E3" s="414"/>
      <c r="F3" s="414"/>
      <c r="G3" s="107"/>
      <c r="H3" s="107"/>
      <c r="I3" s="107"/>
      <c r="J3" s="107"/>
    </row>
    <row r="4" spans="1:14" ht="7.5" customHeight="1" x14ac:dyDescent="0.3">
      <c r="A4" s="108"/>
      <c r="B4" s="109"/>
      <c r="C4" s="109"/>
      <c r="D4" s="108"/>
      <c r="E4" s="110"/>
      <c r="H4" s="110"/>
      <c r="I4" s="110"/>
      <c r="J4" s="110"/>
      <c r="N4" s="106"/>
    </row>
    <row r="5" spans="1:14" ht="75.75" customHeight="1" x14ac:dyDescent="0.3">
      <c r="A5" s="415" t="s">
        <v>168</v>
      </c>
      <c r="B5" s="415" t="s">
        <v>169</v>
      </c>
      <c r="C5" s="401" t="s">
        <v>5</v>
      </c>
      <c r="D5" s="415" t="s">
        <v>6</v>
      </c>
      <c r="E5" s="415" t="s">
        <v>170</v>
      </c>
      <c r="F5" s="416" t="s">
        <v>171</v>
      </c>
      <c r="G5" s="416"/>
      <c r="H5" s="110"/>
      <c r="I5" s="110"/>
      <c r="J5" s="110"/>
      <c r="N5" s="106"/>
    </row>
    <row r="6" spans="1:14" ht="19.5" customHeight="1" x14ac:dyDescent="0.2">
      <c r="A6" s="415"/>
      <c r="B6" s="415"/>
      <c r="C6" s="401"/>
      <c r="D6" s="415"/>
      <c r="E6" s="415"/>
      <c r="F6" s="111" t="s">
        <v>78</v>
      </c>
      <c r="G6" s="111" t="s">
        <v>172</v>
      </c>
      <c r="H6" s="112"/>
      <c r="I6" s="112"/>
      <c r="J6" s="112"/>
    </row>
    <row r="7" spans="1:14" ht="13.5" customHeight="1" x14ac:dyDescent="0.2">
      <c r="A7" s="113" t="s">
        <v>13</v>
      </c>
      <c r="B7" s="114" t="s">
        <v>14</v>
      </c>
      <c r="C7" s="114">
        <v>3</v>
      </c>
      <c r="D7" s="113">
        <v>4</v>
      </c>
      <c r="E7" s="115">
        <v>5</v>
      </c>
      <c r="F7" s="114">
        <v>6</v>
      </c>
      <c r="G7" s="113">
        <v>7</v>
      </c>
      <c r="H7" s="116"/>
      <c r="I7" s="116"/>
      <c r="J7" s="116"/>
    </row>
    <row r="8" spans="1:14" ht="17.25" customHeight="1" x14ac:dyDescent="0.2">
      <c r="A8" s="113">
        <v>1</v>
      </c>
      <c r="B8" s="287" t="s">
        <v>173</v>
      </c>
      <c r="C8" s="288">
        <v>7130800012</v>
      </c>
      <c r="D8" s="113" t="s">
        <v>130</v>
      </c>
      <c r="E8" s="274">
        <f>VLOOKUP(C8,'[1]SOR RATE'!A:D,4,0)</f>
        <v>2298.46</v>
      </c>
      <c r="F8" s="289">
        <v>20</v>
      </c>
      <c r="G8" s="290">
        <f t="shared" ref="G8:G18" si="0">E8*F8</f>
        <v>45969.2</v>
      </c>
      <c r="H8" s="172"/>
      <c r="I8" s="101"/>
      <c r="J8" s="101"/>
    </row>
    <row r="9" spans="1:14" ht="17.25" customHeight="1" x14ac:dyDescent="0.2">
      <c r="A9" s="113">
        <v>2</v>
      </c>
      <c r="B9" s="291" t="s">
        <v>46</v>
      </c>
      <c r="C9" s="288">
        <v>7130870013</v>
      </c>
      <c r="D9" s="292" t="s">
        <v>130</v>
      </c>
      <c r="E9" s="274">
        <f>VLOOKUP(C9,'[1]SOR RATE'!A:D,4,0)</f>
        <v>149.30000000000001</v>
      </c>
      <c r="F9" s="289">
        <v>6</v>
      </c>
      <c r="G9" s="290">
        <f t="shared" si="0"/>
        <v>895.80000000000007</v>
      </c>
      <c r="H9" s="172"/>
      <c r="I9" s="117"/>
      <c r="J9" s="117"/>
    </row>
    <row r="10" spans="1:14" ht="30" customHeight="1" x14ac:dyDescent="0.2">
      <c r="A10" s="232" t="s">
        <v>103</v>
      </c>
      <c r="B10" s="244" t="s">
        <v>104</v>
      </c>
      <c r="C10" s="288">
        <v>7130390003</v>
      </c>
      <c r="D10" s="113" t="s">
        <v>130</v>
      </c>
      <c r="E10" s="274">
        <f>VLOOKUP(C10,'[1]SOR RATE'!A:D,4,0)</f>
        <v>95.32</v>
      </c>
      <c r="F10" s="293">
        <v>30</v>
      </c>
      <c r="G10" s="290">
        <f t="shared" si="0"/>
        <v>2859.6</v>
      </c>
      <c r="H10" s="172"/>
      <c r="I10" s="118"/>
      <c r="J10" s="62"/>
      <c r="K10" s="62"/>
      <c r="L10" s="62"/>
      <c r="M10" s="62"/>
    </row>
    <row r="11" spans="1:14" ht="33" customHeight="1" x14ac:dyDescent="0.2">
      <c r="A11" s="232" t="s">
        <v>105</v>
      </c>
      <c r="B11" s="233" t="s">
        <v>106</v>
      </c>
      <c r="C11" s="232">
        <v>7130390004</v>
      </c>
      <c r="D11" s="232" t="s">
        <v>25</v>
      </c>
      <c r="E11" s="274">
        <f>VLOOKUP(C11,'[1]SOR RATE'!A:D,4,0)</f>
        <v>124.18</v>
      </c>
      <c r="F11" s="293">
        <v>15</v>
      </c>
      <c r="G11" s="290">
        <f t="shared" si="0"/>
        <v>1862.7</v>
      </c>
      <c r="H11" s="172"/>
      <c r="I11" s="118"/>
      <c r="J11" s="119"/>
      <c r="K11" s="119"/>
      <c r="L11" s="119"/>
      <c r="M11" s="119"/>
    </row>
    <row r="12" spans="1:14" ht="31.5" customHeight="1" x14ac:dyDescent="0.2">
      <c r="A12" s="232" t="s">
        <v>107</v>
      </c>
      <c r="B12" s="233" t="s">
        <v>108</v>
      </c>
      <c r="C12" s="232">
        <v>7130390005</v>
      </c>
      <c r="D12" s="232" t="s">
        <v>25</v>
      </c>
      <c r="E12" s="274">
        <f>VLOOKUP(C12,'[1]SOR RATE'!A:D,4,0)</f>
        <v>173.09</v>
      </c>
      <c r="F12" s="293">
        <v>24</v>
      </c>
      <c r="G12" s="290">
        <f t="shared" si="0"/>
        <v>4154.16</v>
      </c>
      <c r="H12" s="172"/>
      <c r="I12" s="118"/>
      <c r="J12" s="119"/>
      <c r="K12" s="119"/>
      <c r="L12" s="119"/>
      <c r="M12" s="119"/>
    </row>
    <row r="13" spans="1:14" ht="33.75" customHeight="1" x14ac:dyDescent="0.2">
      <c r="A13" s="113">
        <v>4</v>
      </c>
      <c r="B13" s="246" t="s">
        <v>174</v>
      </c>
      <c r="C13" s="251">
        <v>7130310070</v>
      </c>
      <c r="D13" s="113" t="s">
        <v>32</v>
      </c>
      <c r="E13" s="274">
        <f>VLOOKUP(C13,'[1]SOR RATE'!A:D,4,0)/1000</f>
        <v>81.338909999999998</v>
      </c>
      <c r="F13" s="289">
        <v>1100</v>
      </c>
      <c r="G13" s="290">
        <f t="shared" si="0"/>
        <v>89472.800999999992</v>
      </c>
      <c r="H13" s="172"/>
      <c r="I13" s="117"/>
      <c r="J13" s="117"/>
    </row>
    <row r="14" spans="1:14" ht="16.5" customHeight="1" x14ac:dyDescent="0.2">
      <c r="A14" s="113" t="s">
        <v>175</v>
      </c>
      <c r="B14" s="239" t="s">
        <v>176</v>
      </c>
      <c r="C14" s="234">
        <v>7130890007</v>
      </c>
      <c r="D14" s="234" t="s">
        <v>44</v>
      </c>
      <c r="E14" s="274">
        <f>VLOOKUP(C14,'[1]SOR RATE'!A:D,4,0)</f>
        <v>21525.200000000001</v>
      </c>
      <c r="F14" s="289">
        <v>1</v>
      </c>
      <c r="G14" s="290">
        <f t="shared" si="0"/>
        <v>21525.200000000001</v>
      </c>
      <c r="H14" s="172"/>
      <c r="I14" s="117"/>
      <c r="J14" s="117"/>
    </row>
    <row r="15" spans="1:14" ht="33" customHeight="1" x14ac:dyDescent="0.2">
      <c r="A15" s="113" t="s">
        <v>105</v>
      </c>
      <c r="B15" s="239" t="s">
        <v>177</v>
      </c>
      <c r="C15" s="234">
        <v>7131950012</v>
      </c>
      <c r="D15" s="234" t="s">
        <v>44</v>
      </c>
      <c r="E15" s="274">
        <f>VLOOKUP(C15,'[1]SOR RATE'!A:D,4,0)</f>
        <v>1463.7</v>
      </c>
      <c r="F15" s="289">
        <v>5</v>
      </c>
      <c r="G15" s="290">
        <f t="shared" si="0"/>
        <v>7318.5</v>
      </c>
      <c r="H15" s="172"/>
      <c r="I15" s="119"/>
      <c r="J15" s="119"/>
      <c r="K15" s="119"/>
      <c r="L15" s="119"/>
      <c r="M15" s="119"/>
      <c r="N15" s="119"/>
    </row>
    <row r="16" spans="1:14" ht="16.5" customHeight="1" x14ac:dyDescent="0.2">
      <c r="A16" s="408">
        <v>6</v>
      </c>
      <c r="B16" s="239" t="s">
        <v>113</v>
      </c>
      <c r="C16" s="281">
        <v>7130860032</v>
      </c>
      <c r="D16" s="232" t="s">
        <v>25</v>
      </c>
      <c r="E16" s="274">
        <f>VLOOKUP(C16,'[1]SOR RATE'!A:D,4,0)</f>
        <v>541.29</v>
      </c>
      <c r="F16" s="294">
        <v>12</v>
      </c>
      <c r="G16" s="290">
        <f t="shared" si="0"/>
        <v>6495.48</v>
      </c>
      <c r="H16" s="172"/>
      <c r="I16" s="120"/>
      <c r="J16" s="120"/>
    </row>
    <row r="17" spans="1:12" ht="17.25" customHeight="1" x14ac:dyDescent="0.2">
      <c r="A17" s="409"/>
      <c r="B17" s="239" t="s">
        <v>114</v>
      </c>
      <c r="C17" s="281">
        <v>7130860077</v>
      </c>
      <c r="D17" s="232" t="s">
        <v>38</v>
      </c>
      <c r="E17" s="274">
        <f>VLOOKUP(C17,'[1]SOR RATE'!A:D,4,0)/1000</f>
        <v>91.568780000000004</v>
      </c>
      <c r="F17" s="294">
        <v>72</v>
      </c>
      <c r="G17" s="290">
        <f t="shared" si="0"/>
        <v>6592.9521600000007</v>
      </c>
      <c r="H17" s="172"/>
      <c r="I17" s="120"/>
      <c r="J17" s="120"/>
    </row>
    <row r="18" spans="1:12" ht="17.25" customHeight="1" x14ac:dyDescent="0.2">
      <c r="A18" s="410"/>
      <c r="B18" s="239" t="s">
        <v>39</v>
      </c>
      <c r="C18" s="295">
        <v>7130810026</v>
      </c>
      <c r="D18" s="243" t="s">
        <v>40</v>
      </c>
      <c r="E18" s="274">
        <f>VLOOKUP(C18,'[1]SOR RATE'!A194:D194,4,0)</f>
        <v>216.31</v>
      </c>
      <c r="F18" s="294">
        <v>12</v>
      </c>
      <c r="G18" s="290">
        <f t="shared" si="0"/>
        <v>2595.7200000000003</v>
      </c>
      <c r="H18" s="172"/>
      <c r="I18" s="120"/>
      <c r="J18" s="120"/>
    </row>
    <row r="19" spans="1:12" ht="31.5" customHeight="1" x14ac:dyDescent="0.2">
      <c r="A19" s="408">
        <v>7</v>
      </c>
      <c r="B19" s="291" t="s">
        <v>82</v>
      </c>
      <c r="C19" s="275"/>
      <c r="D19" s="232"/>
      <c r="E19" s="296"/>
      <c r="F19" s="236">
        <f>20+12</f>
        <v>32</v>
      </c>
      <c r="G19" s="290"/>
      <c r="H19" s="120"/>
      <c r="I19" s="120"/>
      <c r="J19" s="120"/>
    </row>
    <row r="20" spans="1:12" ht="17.25" customHeight="1" x14ac:dyDescent="0.2">
      <c r="A20" s="410"/>
      <c r="B20" s="297" t="s">
        <v>43</v>
      </c>
      <c r="C20" s="275">
        <v>7130640008</v>
      </c>
      <c r="D20" s="278" t="s">
        <v>44</v>
      </c>
      <c r="E20" s="274">
        <f>VLOOKUP(C20,'[1]SOR RATE'!A:D,4,0)</f>
        <v>158</v>
      </c>
      <c r="F20" s="236">
        <f>20+(12*2)</f>
        <v>44</v>
      </c>
      <c r="G20" s="290">
        <f>E20*F20</f>
        <v>6952</v>
      </c>
      <c r="H20" s="398" t="s">
        <v>45</v>
      </c>
      <c r="I20" s="399"/>
      <c r="J20" s="172"/>
    </row>
    <row r="21" spans="1:12" ht="18.75" customHeight="1" x14ac:dyDescent="0.2">
      <c r="A21" s="298">
        <v>8</v>
      </c>
      <c r="B21" s="239" t="s">
        <v>178</v>
      </c>
      <c r="C21" s="281">
        <v>7130200202</v>
      </c>
      <c r="D21" s="232" t="s">
        <v>116</v>
      </c>
      <c r="E21" s="274">
        <f>VLOOKUP(C21,'[1]SOR RATE'!A:D,4,0)</f>
        <v>2970</v>
      </c>
      <c r="F21" s="299">
        <v>0.5</v>
      </c>
      <c r="G21" s="290">
        <f>E21*F21</f>
        <v>1485</v>
      </c>
      <c r="H21" s="398" t="s">
        <v>45</v>
      </c>
      <c r="I21" s="411"/>
      <c r="J21" s="172"/>
    </row>
    <row r="22" spans="1:12" ht="16.5" customHeight="1" x14ac:dyDescent="0.2">
      <c r="A22" s="408">
        <v>9</v>
      </c>
      <c r="B22" s="250" t="s">
        <v>48</v>
      </c>
      <c r="C22" s="300"/>
      <c r="D22" s="301"/>
      <c r="E22" s="283"/>
      <c r="F22" s="283"/>
      <c r="G22" s="302"/>
      <c r="H22" s="101"/>
      <c r="I22" s="84"/>
      <c r="J22" s="84"/>
    </row>
    <row r="23" spans="1:12" ht="16.5" customHeight="1" x14ac:dyDescent="0.2">
      <c r="A23" s="409"/>
      <c r="B23" s="257" t="s">
        <v>49</v>
      </c>
      <c r="C23" s="281">
        <v>7130620573</v>
      </c>
      <c r="D23" s="232" t="s">
        <v>38</v>
      </c>
      <c r="E23" s="274">
        <f>VLOOKUP(C23,'[1]SOR RATE'!A:D,4,0)</f>
        <v>81.75</v>
      </c>
      <c r="F23" s="255">
        <v>2</v>
      </c>
      <c r="G23" s="290">
        <f t="shared" ref="G23:G36" si="1">E23*F23</f>
        <v>163.5</v>
      </c>
      <c r="H23" s="172"/>
      <c r="I23" s="84"/>
      <c r="J23" s="84"/>
    </row>
    <row r="24" spans="1:12" ht="16.5" customHeight="1" x14ac:dyDescent="0.2">
      <c r="A24" s="409"/>
      <c r="B24" s="257" t="s">
        <v>50</v>
      </c>
      <c r="C24" s="275">
        <v>7130620609</v>
      </c>
      <c r="D24" s="232" t="s">
        <v>38</v>
      </c>
      <c r="E24" s="274">
        <f>VLOOKUP(C24,'[1]SOR RATE'!A:D,4,0)</f>
        <v>81.75</v>
      </c>
      <c r="F24" s="255">
        <v>14</v>
      </c>
      <c r="G24" s="290">
        <f t="shared" si="1"/>
        <v>1144.5</v>
      </c>
      <c r="H24" s="172"/>
      <c r="I24" s="84"/>
      <c r="J24" s="84"/>
    </row>
    <row r="25" spans="1:12" ht="15" customHeight="1" x14ac:dyDescent="0.2">
      <c r="A25" s="410"/>
      <c r="B25" s="257" t="s">
        <v>117</v>
      </c>
      <c r="C25" s="275">
        <v>7130620614</v>
      </c>
      <c r="D25" s="232" t="s">
        <v>38</v>
      </c>
      <c r="E25" s="274">
        <f>VLOOKUP(C25,'[1]SOR RATE'!A:D,4,0)</f>
        <v>80.39</v>
      </c>
      <c r="F25" s="255">
        <v>14</v>
      </c>
      <c r="G25" s="290">
        <f t="shared" si="1"/>
        <v>1125.46</v>
      </c>
      <c r="H25" s="172"/>
      <c r="I25" s="84"/>
      <c r="J25" s="84"/>
    </row>
    <row r="26" spans="1:12" ht="16.5" customHeight="1" x14ac:dyDescent="0.2">
      <c r="A26" s="113">
        <v>10</v>
      </c>
      <c r="B26" s="233" t="s">
        <v>110</v>
      </c>
      <c r="C26" s="276">
        <v>7130390006</v>
      </c>
      <c r="D26" s="232" t="s">
        <v>44</v>
      </c>
      <c r="E26" s="274">
        <f>VLOOKUP(C26,'[1]SOR RATE'!A:D,4,0)</f>
        <v>146.97</v>
      </c>
      <c r="F26" s="255">
        <v>41</v>
      </c>
      <c r="G26" s="290">
        <f t="shared" si="1"/>
        <v>6025.7699999999995</v>
      </c>
      <c r="H26" s="172"/>
      <c r="I26" s="84"/>
      <c r="J26" s="84"/>
    </row>
    <row r="27" spans="1:12" ht="30.75" customHeight="1" x14ac:dyDescent="0.2">
      <c r="A27" s="113">
        <v>11</v>
      </c>
      <c r="B27" s="233" t="s">
        <v>102</v>
      </c>
      <c r="C27" s="275">
        <v>7130797533</v>
      </c>
      <c r="D27" s="232" t="s">
        <v>25</v>
      </c>
      <c r="E27" s="274">
        <f>VLOOKUP(C27,'[1]SOR RATE'!A:D,4,0)</f>
        <v>526.22</v>
      </c>
      <c r="F27" s="255">
        <v>22</v>
      </c>
      <c r="G27" s="290">
        <f t="shared" si="1"/>
        <v>11576.84</v>
      </c>
      <c r="H27" s="172"/>
      <c r="I27" s="61"/>
      <c r="J27" s="61"/>
      <c r="K27" s="61"/>
      <c r="L27" s="61"/>
    </row>
    <row r="28" spans="1:12" ht="32.25" customHeight="1" x14ac:dyDescent="0.2">
      <c r="A28" s="113">
        <v>12</v>
      </c>
      <c r="B28" s="233" t="s">
        <v>111</v>
      </c>
      <c r="C28" s="276">
        <v>7130797532</v>
      </c>
      <c r="D28" s="232" t="s">
        <v>25</v>
      </c>
      <c r="E28" s="274">
        <f>VLOOKUP(C28,'[1]SOR RATE'!A:D,4,0)</f>
        <v>724.98</v>
      </c>
      <c r="F28" s="255">
        <v>22</v>
      </c>
      <c r="G28" s="290">
        <f t="shared" si="1"/>
        <v>15949.560000000001</v>
      </c>
      <c r="H28" s="172"/>
      <c r="I28" s="29"/>
      <c r="J28" s="84"/>
    </row>
    <row r="29" spans="1:12" ht="14.25" x14ac:dyDescent="0.2">
      <c r="A29" s="113">
        <v>13</v>
      </c>
      <c r="B29" s="239" t="s">
        <v>122</v>
      </c>
      <c r="C29" s="275">
        <v>7130211158</v>
      </c>
      <c r="D29" s="232" t="s">
        <v>54</v>
      </c>
      <c r="E29" s="274">
        <f>VLOOKUP(C29,'[1]SOR RATE'!A:D,4,0)</f>
        <v>181.98</v>
      </c>
      <c r="F29" s="255">
        <v>1</v>
      </c>
      <c r="G29" s="290">
        <f t="shared" si="1"/>
        <v>181.98</v>
      </c>
      <c r="H29" s="172"/>
      <c r="I29" s="84"/>
      <c r="J29" s="84"/>
    </row>
    <row r="30" spans="1:12" ht="16.5" customHeight="1" x14ac:dyDescent="0.2">
      <c r="A30" s="113">
        <v>14</v>
      </c>
      <c r="B30" s="239" t="s">
        <v>53</v>
      </c>
      <c r="C30" s="275">
        <v>7130210809</v>
      </c>
      <c r="D30" s="232" t="s">
        <v>54</v>
      </c>
      <c r="E30" s="274">
        <f>VLOOKUP(C30,'[1]SOR RATE'!A:D,4,0)</f>
        <v>406.6</v>
      </c>
      <c r="F30" s="255">
        <v>1</v>
      </c>
      <c r="G30" s="290">
        <f t="shared" si="1"/>
        <v>406.6</v>
      </c>
      <c r="H30" s="172"/>
      <c r="I30" s="84"/>
      <c r="J30" s="84"/>
    </row>
    <row r="31" spans="1:12" ht="16.5" customHeight="1" x14ac:dyDescent="0.2">
      <c r="A31" s="113">
        <v>15</v>
      </c>
      <c r="B31" s="239" t="s">
        <v>179</v>
      </c>
      <c r="C31" s="275">
        <v>7130810077</v>
      </c>
      <c r="D31" s="232" t="s">
        <v>25</v>
      </c>
      <c r="E31" s="274">
        <f>VLOOKUP(C31,'[1]SOR RATE'!A:D,4,0)</f>
        <v>532.32000000000005</v>
      </c>
      <c r="F31" s="255">
        <v>44</v>
      </c>
      <c r="G31" s="290">
        <f t="shared" si="1"/>
        <v>23422.080000000002</v>
      </c>
      <c r="H31" s="172"/>
      <c r="I31" s="84"/>
      <c r="J31" s="84"/>
    </row>
    <row r="32" spans="1:12" ht="16.5" customHeight="1" x14ac:dyDescent="0.2">
      <c r="A32" s="113">
        <v>16</v>
      </c>
      <c r="B32" s="239" t="s">
        <v>180</v>
      </c>
      <c r="C32" s="275">
        <v>7130893004</v>
      </c>
      <c r="D32" s="232" t="s">
        <v>25</v>
      </c>
      <c r="E32" s="274">
        <f>VLOOKUP(C32,'[1]SOR RATE'!A:D,4,0)</f>
        <v>216.87</v>
      </c>
      <c r="F32" s="255">
        <v>44</v>
      </c>
      <c r="G32" s="290">
        <f t="shared" si="1"/>
        <v>9542.2800000000007</v>
      </c>
      <c r="H32" s="172"/>
      <c r="I32" s="84"/>
      <c r="J32" s="84"/>
    </row>
    <row r="33" spans="1:10" ht="16.5" customHeight="1" x14ac:dyDescent="0.2">
      <c r="A33" s="113">
        <v>17</v>
      </c>
      <c r="B33" s="239" t="s">
        <v>123</v>
      </c>
      <c r="C33" s="275">
        <v>7130810102</v>
      </c>
      <c r="D33" s="232" t="s">
        <v>25</v>
      </c>
      <c r="E33" s="274">
        <f>VLOOKUP(C33,'[1]SOR RATE'!A:D,4,0)</f>
        <v>423.02</v>
      </c>
      <c r="F33" s="255">
        <v>30</v>
      </c>
      <c r="G33" s="290">
        <f t="shared" si="1"/>
        <v>12690.599999999999</v>
      </c>
      <c r="H33" s="172"/>
      <c r="I33" s="84"/>
      <c r="J33" s="84"/>
    </row>
    <row r="34" spans="1:10" ht="16.5" customHeight="1" x14ac:dyDescent="0.2">
      <c r="A34" s="113">
        <v>18</v>
      </c>
      <c r="B34" s="239" t="s">
        <v>125</v>
      </c>
      <c r="C34" s="234">
        <v>7130390007</v>
      </c>
      <c r="D34" s="232" t="s">
        <v>25</v>
      </c>
      <c r="E34" s="274">
        <f>VLOOKUP(C34,'[1]SOR RATE'!A:D,4,0)</f>
        <v>207.69</v>
      </c>
      <c r="F34" s="255">
        <v>6</v>
      </c>
      <c r="G34" s="290">
        <f t="shared" si="1"/>
        <v>1246.1399999999999</v>
      </c>
      <c r="H34" s="172"/>
      <c r="I34" s="84"/>
      <c r="J34" s="84"/>
    </row>
    <row r="35" spans="1:10" ht="16.5" customHeight="1" x14ac:dyDescent="0.2">
      <c r="A35" s="113">
        <v>19</v>
      </c>
      <c r="B35" s="239" t="s">
        <v>126</v>
      </c>
      <c r="C35" s="234">
        <v>7130390019</v>
      </c>
      <c r="D35" s="232" t="s">
        <v>25</v>
      </c>
      <c r="E35" s="274">
        <f>VLOOKUP(C35,'[1]SOR RATE'!A:D,4,0)</f>
        <v>35.5</v>
      </c>
      <c r="F35" s="255">
        <v>20</v>
      </c>
      <c r="G35" s="290">
        <f t="shared" si="1"/>
        <v>710</v>
      </c>
      <c r="H35" s="172"/>
      <c r="I35" s="84"/>
      <c r="J35" s="84"/>
    </row>
    <row r="36" spans="1:10" ht="18.75" customHeight="1" x14ac:dyDescent="0.2">
      <c r="A36" s="113">
        <v>20</v>
      </c>
      <c r="B36" s="239" t="s">
        <v>127</v>
      </c>
      <c r="C36" s="234">
        <v>7130320053</v>
      </c>
      <c r="D36" s="232" t="s">
        <v>25</v>
      </c>
      <c r="E36" s="274">
        <f>VLOOKUP(C36,'[1]SOR RATE'!A:D,4,0)</f>
        <v>6.6</v>
      </c>
      <c r="F36" s="255">
        <v>530</v>
      </c>
      <c r="G36" s="290">
        <f t="shared" si="1"/>
        <v>3498</v>
      </c>
      <c r="H36" s="172"/>
      <c r="I36" s="84"/>
      <c r="J36" s="84"/>
    </row>
    <row r="37" spans="1:10" ht="16.5" customHeight="1" x14ac:dyDescent="0.2">
      <c r="A37" s="303">
        <v>21</v>
      </c>
      <c r="B37" s="260" t="s">
        <v>57</v>
      </c>
      <c r="C37" s="304"/>
      <c r="D37" s="113"/>
      <c r="E37" s="305"/>
      <c r="F37" s="306"/>
      <c r="G37" s="307">
        <f>SUM(G8:G36)</f>
        <v>285862.42316000006</v>
      </c>
      <c r="H37" s="308"/>
      <c r="I37" s="121"/>
      <c r="J37" s="117"/>
    </row>
    <row r="38" spans="1:10" ht="16.5" customHeight="1" x14ac:dyDescent="0.2">
      <c r="A38" s="303">
        <v>22</v>
      </c>
      <c r="B38" s="260" t="s">
        <v>58</v>
      </c>
      <c r="C38" s="304"/>
      <c r="D38" s="113"/>
      <c r="E38" s="305"/>
      <c r="F38" s="306"/>
      <c r="G38" s="307">
        <f>G37/1.18</f>
        <v>242256.29081355938</v>
      </c>
      <c r="H38" s="308"/>
      <c r="I38" s="121"/>
      <c r="J38" s="117"/>
    </row>
    <row r="39" spans="1:10" ht="18" customHeight="1" x14ac:dyDescent="0.2">
      <c r="A39" s="232">
        <v>23</v>
      </c>
      <c r="B39" s="262" t="s">
        <v>59</v>
      </c>
      <c r="C39" s="263"/>
      <c r="D39" s="263"/>
      <c r="E39" s="234">
        <v>7.4999999999999997E-2</v>
      </c>
      <c r="F39" s="234"/>
      <c r="G39" s="237">
        <f>G37*E39</f>
        <v>21439.681737000003</v>
      </c>
      <c r="H39" s="308"/>
      <c r="I39" s="17"/>
      <c r="J39" s="122"/>
    </row>
    <row r="40" spans="1:10" ht="18.75" customHeight="1" x14ac:dyDescent="0.2">
      <c r="A40" s="309">
        <v>24</v>
      </c>
      <c r="B40" s="239" t="s">
        <v>129</v>
      </c>
      <c r="C40" s="310"/>
      <c r="D40" s="311" t="s">
        <v>130</v>
      </c>
      <c r="E40" s="237">
        <f>210.055941992653*1.055*1.035</f>
        <v>229.3653344603276</v>
      </c>
      <c r="F40" s="312">
        <v>20</v>
      </c>
      <c r="G40" s="313">
        <f>E40*F40</f>
        <v>4587.3066892065517</v>
      </c>
      <c r="H40" s="308"/>
      <c r="I40" s="123"/>
      <c r="J40" s="123"/>
    </row>
    <row r="41" spans="1:10" ht="17.25" customHeight="1" x14ac:dyDescent="0.2">
      <c r="A41" s="309">
        <v>25</v>
      </c>
      <c r="B41" s="257" t="s">
        <v>132</v>
      </c>
      <c r="C41" s="252"/>
      <c r="D41" s="266" t="s">
        <v>133</v>
      </c>
      <c r="E41" s="237">
        <f>609.17479416*1.055*1.035</f>
        <v>665.17318711315795</v>
      </c>
      <c r="F41" s="314">
        <v>0.5</v>
      </c>
      <c r="G41" s="313">
        <f>E41*F41</f>
        <v>332.58659355657898</v>
      </c>
      <c r="H41" s="308"/>
      <c r="I41" s="84"/>
      <c r="J41" s="84"/>
    </row>
    <row r="42" spans="1:10" ht="17.25" customHeight="1" x14ac:dyDescent="0.2">
      <c r="A42" s="309">
        <v>26</v>
      </c>
      <c r="B42" s="239" t="s">
        <v>181</v>
      </c>
      <c r="C42" s="310"/>
      <c r="D42" s="309"/>
      <c r="E42" s="315"/>
      <c r="F42" s="309"/>
      <c r="G42" s="290">
        <v>60201</v>
      </c>
      <c r="H42" s="308"/>
      <c r="I42" s="116"/>
      <c r="J42" s="116"/>
    </row>
    <row r="43" spans="1:10" ht="17.25" customHeight="1" x14ac:dyDescent="0.2">
      <c r="A43" s="309">
        <v>27</v>
      </c>
      <c r="B43" s="262" t="s">
        <v>160</v>
      </c>
      <c r="C43" s="310"/>
      <c r="D43" s="309"/>
      <c r="E43" s="315">
        <v>0.04</v>
      </c>
      <c r="F43" s="309"/>
      <c r="G43" s="235">
        <f>G38*E43</f>
        <v>9690.2516325423749</v>
      </c>
      <c r="H43" s="284" t="s">
        <v>64</v>
      </c>
      <c r="I43" s="316"/>
      <c r="J43" s="116"/>
    </row>
    <row r="44" spans="1:10" ht="30" customHeight="1" x14ac:dyDescent="0.2">
      <c r="A44" s="309">
        <v>28</v>
      </c>
      <c r="B44" s="207" t="s">
        <v>182</v>
      </c>
      <c r="C44" s="310"/>
      <c r="D44" s="309"/>
      <c r="E44" s="315"/>
      <c r="F44" s="309"/>
      <c r="G44" s="317">
        <f>(G37+G39+G40+G41+G42+G43)*0.125</f>
        <v>47764.156226538194</v>
      </c>
      <c r="H44" s="308"/>
      <c r="I44" s="20"/>
      <c r="J44" s="116"/>
    </row>
    <row r="45" spans="1:10" ht="21" customHeight="1" x14ac:dyDescent="0.2">
      <c r="A45" s="303">
        <v>29</v>
      </c>
      <c r="B45" s="208" t="s">
        <v>183</v>
      </c>
      <c r="C45" s="287"/>
      <c r="D45" s="113"/>
      <c r="E45" s="115"/>
      <c r="F45" s="113"/>
      <c r="G45" s="261">
        <f>SUM(G38:G44)</f>
        <v>386271.27369240305</v>
      </c>
      <c r="H45" s="308"/>
      <c r="I45" s="116"/>
      <c r="J45" s="116"/>
    </row>
    <row r="46" spans="1:10" ht="17.25" customHeight="1" x14ac:dyDescent="0.2">
      <c r="A46" s="113">
        <v>30</v>
      </c>
      <c r="B46" s="262" t="s">
        <v>184</v>
      </c>
      <c r="C46" s="287"/>
      <c r="D46" s="113"/>
      <c r="E46" s="115">
        <v>0.09</v>
      </c>
      <c r="F46" s="113"/>
      <c r="G46" s="237">
        <f>G45*E46</f>
        <v>34764.414632316271</v>
      </c>
      <c r="H46" s="308"/>
      <c r="I46" s="116"/>
      <c r="J46" s="116"/>
    </row>
    <row r="47" spans="1:10" ht="19.5" customHeight="1" x14ac:dyDescent="0.2">
      <c r="A47" s="309">
        <v>31</v>
      </c>
      <c r="B47" s="262" t="s">
        <v>185</v>
      </c>
      <c r="C47" s="310"/>
      <c r="D47" s="309"/>
      <c r="E47" s="315">
        <v>0.09</v>
      </c>
      <c r="F47" s="309"/>
      <c r="G47" s="237">
        <f>G45*E47</f>
        <v>34764.414632316271</v>
      </c>
      <c r="H47" s="308"/>
      <c r="I47" s="116"/>
      <c r="J47" s="116"/>
    </row>
    <row r="48" spans="1:10" ht="16.5" customHeight="1" x14ac:dyDescent="0.2">
      <c r="A48" s="309">
        <v>32</v>
      </c>
      <c r="B48" s="207" t="s">
        <v>186</v>
      </c>
      <c r="C48" s="310"/>
      <c r="D48" s="309"/>
      <c r="E48" s="315"/>
      <c r="F48" s="309"/>
      <c r="G48" s="290">
        <f>G45+G46+G47</f>
        <v>455800.10295703559</v>
      </c>
      <c r="H48" s="308"/>
      <c r="I48" s="116"/>
      <c r="J48" s="116"/>
    </row>
    <row r="49" spans="1:15" ht="19.5" customHeight="1" x14ac:dyDescent="0.2">
      <c r="A49" s="303">
        <v>33</v>
      </c>
      <c r="B49" s="208" t="s">
        <v>70</v>
      </c>
      <c r="C49" s="304"/>
      <c r="D49" s="318"/>
      <c r="E49" s="319"/>
      <c r="F49" s="318"/>
      <c r="G49" s="320">
        <f>ROUND(G48,0)</f>
        <v>455800</v>
      </c>
      <c r="H49" s="308"/>
      <c r="I49" s="124"/>
      <c r="J49" s="124"/>
    </row>
    <row r="50" spans="1:15" ht="14.25" x14ac:dyDescent="0.2">
      <c r="A50" s="125"/>
      <c r="B50" s="126"/>
      <c r="C50" s="126"/>
      <c r="D50" s="125"/>
      <c r="E50" s="125"/>
      <c r="F50" s="125"/>
      <c r="G50" s="125"/>
      <c r="H50" s="125"/>
      <c r="I50" s="125"/>
      <c r="J50" s="125"/>
    </row>
    <row r="51" spans="1:15" ht="15.75" customHeight="1" x14ac:dyDescent="0.25">
      <c r="A51" s="42" t="s">
        <v>72</v>
      </c>
      <c r="B51" s="29" t="s">
        <v>73</v>
      </c>
      <c r="C51" s="94"/>
      <c r="H51" s="95"/>
      <c r="I51" s="95"/>
      <c r="J51" s="95"/>
      <c r="K51" s="95"/>
      <c r="L51" s="95"/>
      <c r="M51" s="95"/>
      <c r="N51" s="95"/>
      <c r="O51" s="95"/>
    </row>
    <row r="74" spans="2:7" ht="12" customHeight="1" x14ac:dyDescent="0.35">
      <c r="B74" s="200"/>
      <c r="C74" s="200"/>
      <c r="D74" s="200"/>
      <c r="E74" s="200"/>
      <c r="F74" s="200"/>
      <c r="G74" s="200"/>
    </row>
  </sheetData>
  <mergeCells count="14">
    <mergeCell ref="B1:D1"/>
    <mergeCell ref="F2:G2"/>
    <mergeCell ref="B3:F3"/>
    <mergeCell ref="A5:A6"/>
    <mergeCell ref="B5:B6"/>
    <mergeCell ref="C5:C6"/>
    <mergeCell ref="D5:D6"/>
    <mergeCell ref="E5:E6"/>
    <mergeCell ref="F5:G5"/>
    <mergeCell ref="A16:A18"/>
    <mergeCell ref="A19:A20"/>
    <mergeCell ref="H20:I20"/>
    <mergeCell ref="H21:I21"/>
    <mergeCell ref="A22:A25"/>
  </mergeCells>
  <conditionalFormatting sqref="B37">
    <cfRule type="cellIs" dxfId="6" priority="2" stopIfTrue="1" operator="equal">
      <formula>"?"</formula>
    </cfRule>
  </conditionalFormatting>
  <conditionalFormatting sqref="B38">
    <cfRule type="cellIs" dxfId="5" priority="1" stopIfTrue="1" operator="equal">
      <formula>"?"</formula>
    </cfRule>
  </conditionalFormatting>
  <pageMargins left="0.9055118110236221" right="0.15748031496062992" top="0.70866141732283472" bottom="0.35433070866141736" header="0.59055118110236227" footer="0.15748031496062992"/>
  <pageSetup paperSize="9" orientation="landscape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M5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49" sqref="B49"/>
    </sheetView>
  </sheetViews>
  <sheetFormatPr defaultRowHeight="12.75" x14ac:dyDescent="0.2"/>
  <cols>
    <col min="1" max="1" width="6.28515625" style="33" customWidth="1"/>
    <col min="2" max="2" width="64.140625" style="11" customWidth="1"/>
    <col min="3" max="3" width="12.7109375" style="11" customWidth="1"/>
    <col min="4" max="4" width="6" style="11" customWidth="1"/>
    <col min="5" max="5" width="5.28515625" style="11" customWidth="1"/>
    <col min="6" max="6" width="9.140625" style="11"/>
    <col min="7" max="7" width="11.5703125" style="11" customWidth="1"/>
    <col min="8" max="8" width="26.28515625" style="11" customWidth="1"/>
    <col min="9" max="9" width="20.5703125" style="11" customWidth="1"/>
    <col min="10" max="10" width="12.5703125" style="11" customWidth="1"/>
    <col min="11" max="11" width="3.28515625" style="11" bestFit="1" customWidth="1"/>
    <col min="12" max="12" width="3.42578125" style="11" customWidth="1"/>
    <col min="13" max="13" width="4" style="11" bestFit="1" customWidth="1"/>
    <col min="14" max="16384" width="9.140625" style="11"/>
  </cols>
  <sheetData>
    <row r="1" spans="1:10" ht="18" customHeight="1" x14ac:dyDescent="0.2">
      <c r="B1" s="417" t="s">
        <v>187</v>
      </c>
      <c r="C1" s="417"/>
      <c r="D1" s="127"/>
      <c r="E1" s="127"/>
      <c r="F1" s="127"/>
      <c r="G1" s="127"/>
      <c r="H1" s="86"/>
      <c r="I1" s="86"/>
    </row>
    <row r="2" spans="1:10" ht="17.25" customHeight="1" x14ac:dyDescent="0.2">
      <c r="A2" s="128"/>
      <c r="B2" s="127"/>
      <c r="C2" s="127"/>
      <c r="D2" s="127"/>
      <c r="E2" s="127"/>
      <c r="F2" s="418" t="s">
        <v>1</v>
      </c>
      <c r="G2" s="418"/>
      <c r="H2" s="86"/>
      <c r="I2" s="86"/>
    </row>
    <row r="3" spans="1:10" ht="15" customHeight="1" x14ac:dyDescent="0.2">
      <c r="A3" s="129"/>
      <c r="B3" s="370" t="s">
        <v>188</v>
      </c>
      <c r="C3" s="370"/>
      <c r="D3" s="370"/>
      <c r="E3" s="130"/>
      <c r="F3" s="130"/>
      <c r="G3" s="130"/>
    </row>
    <row r="4" spans="1:10" ht="11.25" customHeight="1" x14ac:dyDescent="0.2">
      <c r="A4" s="131"/>
      <c r="B4" s="130"/>
      <c r="C4" s="130"/>
      <c r="D4" s="130"/>
      <c r="E4" s="130"/>
      <c r="F4" s="130"/>
      <c r="G4" s="130"/>
    </row>
    <row r="5" spans="1:10" ht="30" x14ac:dyDescent="0.2">
      <c r="A5" s="132" t="s">
        <v>76</v>
      </c>
      <c r="B5" s="132" t="s">
        <v>4</v>
      </c>
      <c r="C5" s="133" t="s">
        <v>5</v>
      </c>
      <c r="D5" s="132" t="s">
        <v>6</v>
      </c>
      <c r="E5" s="132" t="s">
        <v>78</v>
      </c>
      <c r="F5" s="132" t="s">
        <v>189</v>
      </c>
      <c r="G5" s="132" t="s">
        <v>190</v>
      </c>
    </row>
    <row r="6" spans="1:10" ht="15" x14ac:dyDescent="0.2">
      <c r="A6" s="132">
        <v>1</v>
      </c>
      <c r="B6" s="132">
        <v>2</v>
      </c>
      <c r="C6" s="133">
        <v>3</v>
      </c>
      <c r="D6" s="134">
        <v>4</v>
      </c>
      <c r="E6" s="132">
        <v>5</v>
      </c>
      <c r="F6" s="132">
        <v>6</v>
      </c>
      <c r="G6" s="132">
        <v>7</v>
      </c>
      <c r="H6" s="135"/>
      <c r="I6" s="86"/>
    </row>
    <row r="7" spans="1:10" ht="16.5" customHeight="1" x14ac:dyDescent="0.2">
      <c r="A7" s="276">
        <v>1</v>
      </c>
      <c r="B7" s="321" t="s">
        <v>191</v>
      </c>
      <c r="C7" s="288">
        <v>7130800012</v>
      </c>
      <c r="D7" s="322" t="s">
        <v>25</v>
      </c>
      <c r="E7" s="276">
        <v>1</v>
      </c>
      <c r="F7" s="274">
        <f>VLOOKUP(C7,'[1]SOR RATE'!A:D,4,0)</f>
        <v>2298.46</v>
      </c>
      <c r="G7" s="323">
        <f t="shared" ref="G7:G17" si="0">F7*E7</f>
        <v>2298.46</v>
      </c>
      <c r="H7" s="172"/>
      <c r="I7" s="136"/>
    </row>
    <row r="8" spans="1:10" ht="16.5" customHeight="1" x14ac:dyDescent="0.2">
      <c r="A8" s="276">
        <f>A7+1</f>
        <v>2</v>
      </c>
      <c r="B8" s="321" t="s">
        <v>192</v>
      </c>
      <c r="C8" s="288">
        <v>7130810495</v>
      </c>
      <c r="D8" s="277" t="s">
        <v>25</v>
      </c>
      <c r="E8" s="276">
        <v>17</v>
      </c>
      <c r="F8" s="274">
        <f>VLOOKUP(C8,'[1]SOR RATE'!A:D,4,0)</f>
        <v>1303.19</v>
      </c>
      <c r="G8" s="323">
        <f t="shared" si="0"/>
        <v>22154.23</v>
      </c>
      <c r="H8" s="172"/>
    </row>
    <row r="9" spans="1:10" ht="16.5" customHeight="1" x14ac:dyDescent="0.2">
      <c r="A9" s="276">
        <f>A8+1</f>
        <v>3</v>
      </c>
      <c r="B9" s="321" t="s">
        <v>193</v>
      </c>
      <c r="C9" s="288">
        <v>7130810679</v>
      </c>
      <c r="D9" s="277" t="s">
        <v>25</v>
      </c>
      <c r="E9" s="276">
        <v>17</v>
      </c>
      <c r="F9" s="274">
        <f>VLOOKUP(C9,'[1]SOR RATE'!A:D,4,0)</f>
        <v>365.59</v>
      </c>
      <c r="G9" s="323">
        <f t="shared" si="0"/>
        <v>6215.03</v>
      </c>
      <c r="H9" s="172"/>
    </row>
    <row r="10" spans="1:10" ht="16.5" customHeight="1" x14ac:dyDescent="0.2">
      <c r="A10" s="276">
        <f>A9+1</f>
        <v>4</v>
      </c>
      <c r="B10" s="321" t="s">
        <v>194</v>
      </c>
      <c r="C10" s="288">
        <v>7130870013</v>
      </c>
      <c r="D10" s="324" t="s">
        <v>25</v>
      </c>
      <c r="E10" s="276">
        <v>17</v>
      </c>
      <c r="F10" s="274">
        <f>VLOOKUP(C10,'[1]SOR RATE'!A:D,4,0)</f>
        <v>149.30000000000001</v>
      </c>
      <c r="G10" s="323">
        <f t="shared" si="0"/>
        <v>2538.1000000000004</v>
      </c>
      <c r="H10" s="172"/>
    </row>
    <row r="11" spans="1:10" ht="16.5" customHeight="1" x14ac:dyDescent="0.2">
      <c r="A11" s="276">
        <f>A10+1</f>
        <v>5</v>
      </c>
      <c r="B11" s="321" t="s">
        <v>195</v>
      </c>
      <c r="C11" s="288">
        <v>7130820008</v>
      </c>
      <c r="D11" s="277" t="s">
        <v>25</v>
      </c>
      <c r="E11" s="276">
        <v>51</v>
      </c>
      <c r="F11" s="274">
        <f>VLOOKUP(C11,'[1]SOR RATE'!A:D,4,0)</f>
        <v>148.62</v>
      </c>
      <c r="G11" s="323">
        <f t="shared" si="0"/>
        <v>7579.62</v>
      </c>
      <c r="H11" s="172"/>
      <c r="I11" s="119"/>
      <c r="J11" s="119"/>
    </row>
    <row r="12" spans="1:10" ht="16.5" customHeight="1" x14ac:dyDescent="0.2">
      <c r="A12" s="276">
        <v>6</v>
      </c>
      <c r="B12" s="325" t="s">
        <v>196</v>
      </c>
      <c r="C12" s="326">
        <v>7130830854</v>
      </c>
      <c r="D12" s="327" t="s">
        <v>25</v>
      </c>
      <c r="E12" s="276">
        <v>6</v>
      </c>
      <c r="F12" s="274">
        <f>VLOOKUP(C12,'[1]SOR RATE'!A:D,4,0)</f>
        <v>38.28</v>
      </c>
      <c r="G12" s="323">
        <f t="shared" si="0"/>
        <v>229.68</v>
      </c>
      <c r="H12" s="172"/>
    </row>
    <row r="13" spans="1:10" ht="16.5" customHeight="1" x14ac:dyDescent="0.2">
      <c r="A13" s="276">
        <v>7</v>
      </c>
      <c r="B13" s="321" t="s">
        <v>197</v>
      </c>
      <c r="C13" s="288">
        <v>7130211158</v>
      </c>
      <c r="D13" s="322" t="s">
        <v>54</v>
      </c>
      <c r="E13" s="276">
        <v>3</v>
      </c>
      <c r="F13" s="274">
        <f>VLOOKUP(C13,'[1]SOR RATE'!A:D,4,0)</f>
        <v>181.98</v>
      </c>
      <c r="G13" s="323">
        <f t="shared" si="0"/>
        <v>545.93999999999994</v>
      </c>
      <c r="H13" s="172"/>
    </row>
    <row r="14" spans="1:10" ht="16.5" customHeight="1" x14ac:dyDescent="0.2">
      <c r="A14" s="276">
        <v>8</v>
      </c>
      <c r="B14" s="321" t="s">
        <v>198</v>
      </c>
      <c r="C14" s="288">
        <v>7130210809</v>
      </c>
      <c r="D14" s="322" t="s">
        <v>54</v>
      </c>
      <c r="E14" s="276">
        <v>3</v>
      </c>
      <c r="F14" s="274">
        <f>VLOOKUP(C14,'[1]SOR RATE'!A:D,4,0)</f>
        <v>406.6</v>
      </c>
      <c r="G14" s="323">
        <f t="shared" si="0"/>
        <v>1219.8000000000002</v>
      </c>
      <c r="H14" s="172"/>
    </row>
    <row r="15" spans="1:10" ht="16.5" customHeight="1" x14ac:dyDescent="0.2">
      <c r="A15" s="276">
        <v>9</v>
      </c>
      <c r="B15" s="328" t="s">
        <v>199</v>
      </c>
      <c r="C15" s="275">
        <v>7130610206</v>
      </c>
      <c r="D15" s="277" t="s">
        <v>38</v>
      </c>
      <c r="E15" s="276">
        <v>17</v>
      </c>
      <c r="F15" s="274">
        <f>VLOOKUP(C15,'[1]SOR RATE'!A:D,4,0)/1000</f>
        <v>106.03427000000001</v>
      </c>
      <c r="G15" s="323">
        <f t="shared" si="0"/>
        <v>1802.5825900000002</v>
      </c>
      <c r="H15" s="172"/>
      <c r="I15" s="39"/>
    </row>
    <row r="16" spans="1:10" ht="16.5" customHeight="1" x14ac:dyDescent="0.2">
      <c r="A16" s="276">
        <v>10</v>
      </c>
      <c r="B16" s="321" t="s">
        <v>200</v>
      </c>
      <c r="C16" s="288">
        <v>7130880041</v>
      </c>
      <c r="D16" s="277" t="s">
        <v>25</v>
      </c>
      <c r="E16" s="276">
        <v>17</v>
      </c>
      <c r="F16" s="274">
        <f>VLOOKUP(C16,'[1]SOR RATE'!A:D,4,0)</f>
        <v>123.66</v>
      </c>
      <c r="G16" s="323">
        <f t="shared" si="0"/>
        <v>2102.2199999999998</v>
      </c>
      <c r="H16" s="172"/>
    </row>
    <row r="17" spans="1:13" ht="16.5" customHeight="1" x14ac:dyDescent="0.2">
      <c r="A17" s="276">
        <v>11</v>
      </c>
      <c r="B17" s="321" t="s">
        <v>201</v>
      </c>
      <c r="C17" s="288">
        <v>7130830006</v>
      </c>
      <c r="D17" s="277" t="s">
        <v>38</v>
      </c>
      <c r="E17" s="276">
        <v>5</v>
      </c>
      <c r="F17" s="274">
        <f>VLOOKUP(C17,'[1]SOR RATE'!A:D,4,0)</f>
        <v>204.16</v>
      </c>
      <c r="G17" s="323">
        <f t="shared" si="0"/>
        <v>1020.8</v>
      </c>
      <c r="H17" s="172"/>
    </row>
    <row r="18" spans="1:13" ht="16.5" customHeight="1" x14ac:dyDescent="0.2">
      <c r="A18" s="419">
        <v>12</v>
      </c>
      <c r="B18" s="321" t="s">
        <v>202</v>
      </c>
      <c r="C18" s="329"/>
      <c r="D18" s="330"/>
      <c r="E18" s="330"/>
      <c r="F18" s="330"/>
      <c r="G18" s="331"/>
    </row>
    <row r="19" spans="1:13" ht="16.5" customHeight="1" x14ac:dyDescent="0.2">
      <c r="A19" s="420"/>
      <c r="B19" s="321" t="s">
        <v>203</v>
      </c>
      <c r="C19" s="288">
        <v>7130620619</v>
      </c>
      <c r="D19" s="332" t="s">
        <v>38</v>
      </c>
      <c r="E19" s="276">
        <v>2</v>
      </c>
      <c r="F19" s="274">
        <f>VLOOKUP(C19,'[1]SOR RATE'!A:D,4,0)</f>
        <v>80.39</v>
      </c>
      <c r="G19" s="323">
        <f>F19*E19</f>
        <v>160.78</v>
      </c>
      <c r="H19" s="172"/>
    </row>
    <row r="20" spans="1:13" ht="16.5" customHeight="1" x14ac:dyDescent="0.2">
      <c r="A20" s="421"/>
      <c r="B20" s="321" t="s">
        <v>204</v>
      </c>
      <c r="C20" s="288">
        <v>7130620627</v>
      </c>
      <c r="D20" s="332" t="s">
        <v>38</v>
      </c>
      <c r="E20" s="276">
        <v>17</v>
      </c>
      <c r="F20" s="274">
        <f>VLOOKUP(C20,'[1]SOR RATE'!A:D,4,0)</f>
        <v>79.02</v>
      </c>
      <c r="G20" s="323">
        <f>F20*E20</f>
        <v>1343.34</v>
      </c>
      <c r="H20" s="172"/>
    </row>
    <row r="21" spans="1:13" ht="16.5" customHeight="1" x14ac:dyDescent="0.2">
      <c r="A21" s="419">
        <v>13</v>
      </c>
      <c r="B21" s="321" t="s">
        <v>205</v>
      </c>
      <c r="C21" s="329"/>
      <c r="D21" s="330"/>
      <c r="E21" s="330"/>
      <c r="F21" s="274"/>
      <c r="G21" s="331"/>
    </row>
    <row r="22" spans="1:13" ht="16.5" customHeight="1" x14ac:dyDescent="0.2">
      <c r="A22" s="420"/>
      <c r="B22" s="321" t="s">
        <v>206</v>
      </c>
      <c r="C22" s="288">
        <v>7130810511</v>
      </c>
      <c r="D22" s="277" t="s">
        <v>121</v>
      </c>
      <c r="E22" s="276">
        <v>1</v>
      </c>
      <c r="F22" s="274">
        <f>VLOOKUP(C22,'[1]SOR RATE'!A:D,4,0)</f>
        <v>3090.12</v>
      </c>
      <c r="G22" s="323">
        <f t="shared" ref="G22:G27" si="1">F22*E22</f>
        <v>3090.12</v>
      </c>
      <c r="H22" s="172"/>
      <c r="I22" s="136"/>
    </row>
    <row r="23" spans="1:13" ht="16.5" customHeight="1" x14ac:dyDescent="0.2">
      <c r="A23" s="420"/>
      <c r="B23" s="321" t="s">
        <v>207</v>
      </c>
      <c r="C23" s="288">
        <v>7130870043</v>
      </c>
      <c r="D23" s="277" t="s">
        <v>38</v>
      </c>
      <c r="E23" s="276">
        <v>35</v>
      </c>
      <c r="F23" s="274">
        <f>VLOOKUP(C23,'[1]SOR RATE'!A:D,4,0)/1000</f>
        <v>87.810079999999999</v>
      </c>
      <c r="G23" s="323">
        <f t="shared" si="1"/>
        <v>3073.3528000000001</v>
      </c>
      <c r="H23" s="172"/>
    </row>
    <row r="24" spans="1:13" ht="16.5" customHeight="1" x14ac:dyDescent="0.2">
      <c r="A24" s="420"/>
      <c r="B24" s="321" t="s">
        <v>208</v>
      </c>
      <c r="C24" s="333">
        <v>7130810026</v>
      </c>
      <c r="D24" s="277" t="s">
        <v>25</v>
      </c>
      <c r="E24" s="276">
        <v>2</v>
      </c>
      <c r="F24" s="274">
        <f>VLOOKUP(C24,'[1]SOR RATE'!A195:D195,4,0)</f>
        <v>403.7</v>
      </c>
      <c r="G24" s="323">
        <f t="shared" si="1"/>
        <v>807.4</v>
      </c>
      <c r="H24" s="172"/>
      <c r="I24" s="137"/>
      <c r="J24" s="138"/>
      <c r="K24" s="139"/>
      <c r="L24" s="139"/>
      <c r="M24" s="140"/>
    </row>
    <row r="25" spans="1:13" ht="16.5" customHeight="1" x14ac:dyDescent="0.2">
      <c r="A25" s="420"/>
      <c r="B25" s="321" t="s">
        <v>209</v>
      </c>
      <c r="C25" s="288">
        <v>7130860077</v>
      </c>
      <c r="D25" s="334" t="s">
        <v>38</v>
      </c>
      <c r="E25" s="276">
        <v>11</v>
      </c>
      <c r="F25" s="274">
        <f>VLOOKUP(C25,'[1]SOR RATE'!A:D,4,0)/1000</f>
        <v>91.568780000000004</v>
      </c>
      <c r="G25" s="323">
        <f t="shared" si="1"/>
        <v>1007.25658</v>
      </c>
      <c r="H25" s="172"/>
    </row>
    <row r="26" spans="1:13" ht="16.5" customHeight="1" x14ac:dyDescent="0.2">
      <c r="A26" s="420"/>
      <c r="B26" s="321" t="s">
        <v>210</v>
      </c>
      <c r="C26" s="288">
        <v>7130860032</v>
      </c>
      <c r="D26" s="277" t="s">
        <v>25</v>
      </c>
      <c r="E26" s="276">
        <v>2</v>
      </c>
      <c r="F26" s="274">
        <f>VLOOKUP(C26,'[1]SOR RATE'!A:D,4,0)</f>
        <v>541.29</v>
      </c>
      <c r="G26" s="323">
        <f t="shared" si="1"/>
        <v>1082.58</v>
      </c>
      <c r="H26" s="172"/>
    </row>
    <row r="27" spans="1:13" ht="16.5" customHeight="1" x14ac:dyDescent="0.2">
      <c r="A27" s="421"/>
      <c r="B27" s="321" t="s">
        <v>211</v>
      </c>
      <c r="C27" s="288">
        <v>7130620013</v>
      </c>
      <c r="D27" s="278" t="s">
        <v>25</v>
      </c>
      <c r="E27" s="276">
        <v>4</v>
      </c>
      <c r="F27" s="274">
        <f>VLOOKUP(C27,'[1]SOR RATE'!A:D,4,0)</f>
        <v>146.26</v>
      </c>
      <c r="G27" s="323">
        <f t="shared" si="1"/>
        <v>585.04</v>
      </c>
      <c r="H27" s="172"/>
    </row>
    <row r="28" spans="1:13" ht="31.5" customHeight="1" x14ac:dyDescent="0.2">
      <c r="A28" s="419">
        <v>14</v>
      </c>
      <c r="B28" s="291" t="s">
        <v>82</v>
      </c>
      <c r="C28" s="276"/>
      <c r="D28" s="276"/>
      <c r="E28" s="276">
        <f>1+2</f>
        <v>3</v>
      </c>
      <c r="F28" s="274"/>
      <c r="G28" s="323"/>
    </row>
    <row r="29" spans="1:13" ht="16.5" customHeight="1" x14ac:dyDescent="0.2">
      <c r="A29" s="421"/>
      <c r="B29" s="297" t="s">
        <v>43</v>
      </c>
      <c r="C29" s="288">
        <v>7130640008</v>
      </c>
      <c r="D29" s="277" t="s">
        <v>44</v>
      </c>
      <c r="E29" s="276">
        <f>1+(2*2)</f>
        <v>5</v>
      </c>
      <c r="F29" s="274">
        <f>VLOOKUP(C29,'[1]SOR RATE'!A:D,4,0)</f>
        <v>158</v>
      </c>
      <c r="G29" s="323">
        <f>E29*F29</f>
        <v>790</v>
      </c>
      <c r="H29" s="402" t="s">
        <v>45</v>
      </c>
      <c r="I29" s="403"/>
      <c r="J29" s="172"/>
    </row>
    <row r="30" spans="1:13" ht="16.5" customHeight="1" x14ac:dyDescent="0.2">
      <c r="A30" s="132">
        <v>15</v>
      </c>
      <c r="B30" s="335" t="s">
        <v>57</v>
      </c>
      <c r="C30" s="132"/>
      <c r="D30" s="276"/>
      <c r="E30" s="276"/>
      <c r="F30" s="276"/>
      <c r="G30" s="336">
        <f>SUM(G7:G29)</f>
        <v>59646.331970000014</v>
      </c>
      <c r="H30" s="141"/>
      <c r="I30" s="142"/>
    </row>
    <row r="31" spans="1:13" ht="16.5" customHeight="1" x14ac:dyDescent="0.25">
      <c r="A31" s="133">
        <v>16</v>
      </c>
      <c r="B31" s="335" t="s">
        <v>58</v>
      </c>
      <c r="C31" s="132"/>
      <c r="D31" s="276"/>
      <c r="E31" s="276"/>
      <c r="F31" s="276"/>
      <c r="G31" s="336">
        <f>G30/1.18</f>
        <v>50547.738957627131</v>
      </c>
      <c r="H31" s="337"/>
      <c r="I31" s="142"/>
    </row>
    <row r="32" spans="1:13" ht="18" customHeight="1" x14ac:dyDescent="0.25">
      <c r="A32" s="327">
        <v>17</v>
      </c>
      <c r="B32" s="328" t="s">
        <v>59</v>
      </c>
      <c r="C32" s="321"/>
      <c r="D32" s="321"/>
      <c r="E32" s="321"/>
      <c r="F32" s="276">
        <v>7.4999999999999997E-2</v>
      </c>
      <c r="G32" s="323">
        <f>G30*F32</f>
        <v>4473.4748977500012</v>
      </c>
      <c r="H32" s="337"/>
      <c r="I32" s="142"/>
    </row>
    <row r="33" spans="1:9" ht="16.5" customHeight="1" x14ac:dyDescent="0.25">
      <c r="A33" s="276">
        <v>18</v>
      </c>
      <c r="B33" s="321" t="s">
        <v>212</v>
      </c>
      <c r="C33" s="276"/>
      <c r="D33" s="276" t="s">
        <v>25</v>
      </c>
      <c r="E33" s="276">
        <v>1</v>
      </c>
      <c r="F33" s="323">
        <f>210.055941992653*1.055*1.035</f>
        <v>229.3653344603276</v>
      </c>
      <c r="G33" s="323">
        <f>F33*E33</f>
        <v>229.3653344603276</v>
      </c>
      <c r="H33" s="337"/>
    </row>
    <row r="34" spans="1:9" ht="16.5" customHeight="1" x14ac:dyDescent="0.25">
      <c r="A34" s="276">
        <v>19</v>
      </c>
      <c r="B34" s="321" t="s">
        <v>213</v>
      </c>
      <c r="C34" s="276"/>
      <c r="D34" s="276"/>
      <c r="E34" s="276"/>
      <c r="F34" s="276"/>
      <c r="G34" s="323">
        <v>37115.730000000003</v>
      </c>
      <c r="H34" s="337"/>
    </row>
    <row r="35" spans="1:9" ht="18" customHeight="1" x14ac:dyDescent="0.2">
      <c r="A35" s="276">
        <v>20</v>
      </c>
      <c r="B35" s="321" t="s">
        <v>214</v>
      </c>
      <c r="C35" s="276"/>
      <c r="D35" s="276"/>
      <c r="E35" s="276"/>
      <c r="F35" s="276">
        <v>0.04</v>
      </c>
      <c r="G35" s="274">
        <f>G31*F35</f>
        <v>2021.9095583050853</v>
      </c>
      <c r="H35" s="284" t="s">
        <v>64</v>
      </c>
      <c r="I35" s="338"/>
    </row>
    <row r="36" spans="1:9" ht="31.5" customHeight="1" x14ac:dyDescent="0.2">
      <c r="A36" s="276">
        <v>21</v>
      </c>
      <c r="B36" s="328" t="s">
        <v>215</v>
      </c>
      <c r="C36" s="276"/>
      <c r="D36" s="276"/>
      <c r="E36" s="276"/>
      <c r="F36" s="276"/>
      <c r="G36" s="317">
        <f>(G30+G32+G33+G34+G35)*0.125</f>
        <v>12935.851470064428</v>
      </c>
      <c r="H36" s="338"/>
      <c r="I36" s="20"/>
    </row>
    <row r="37" spans="1:9" ht="18" customHeight="1" x14ac:dyDescent="0.25">
      <c r="A37" s="132">
        <v>22</v>
      </c>
      <c r="B37" s="339" t="s">
        <v>216</v>
      </c>
      <c r="C37" s="276"/>
      <c r="D37" s="276"/>
      <c r="E37" s="276"/>
      <c r="F37" s="276"/>
      <c r="G37" s="336">
        <f>SUM(G31:G36)</f>
        <v>107324.07021820697</v>
      </c>
      <c r="H37" s="337"/>
    </row>
    <row r="38" spans="1:9" ht="16.5" customHeight="1" x14ac:dyDescent="0.2">
      <c r="A38" s="276">
        <v>23</v>
      </c>
      <c r="B38" s="328" t="s">
        <v>217</v>
      </c>
      <c r="C38" s="276"/>
      <c r="D38" s="276"/>
      <c r="E38" s="276"/>
      <c r="F38" s="276">
        <v>0.09</v>
      </c>
      <c r="G38" s="323">
        <f>G37*F38</f>
        <v>9659.1663196386271</v>
      </c>
      <c r="H38" s="338"/>
    </row>
    <row r="39" spans="1:9" ht="16.5" customHeight="1" x14ac:dyDescent="0.2">
      <c r="A39" s="276">
        <v>24</v>
      </c>
      <c r="B39" s="328" t="s">
        <v>218</v>
      </c>
      <c r="C39" s="276"/>
      <c r="D39" s="276"/>
      <c r="E39" s="276"/>
      <c r="F39" s="276">
        <v>0.09</v>
      </c>
      <c r="G39" s="323">
        <f>G37*F39</f>
        <v>9659.1663196386271</v>
      </c>
      <c r="H39" s="338"/>
    </row>
    <row r="40" spans="1:9" s="3" customFormat="1" ht="16.5" customHeight="1" x14ac:dyDescent="0.25">
      <c r="A40" s="276">
        <v>25</v>
      </c>
      <c r="B40" s="328" t="s">
        <v>219</v>
      </c>
      <c r="C40" s="276"/>
      <c r="D40" s="276"/>
      <c r="E40" s="276"/>
      <c r="F40" s="276"/>
      <c r="G40" s="323">
        <f>G37+G38+G39</f>
        <v>126642.40285748421</v>
      </c>
      <c r="H40" s="337"/>
      <c r="I40" s="143"/>
    </row>
    <row r="41" spans="1:9" ht="16.5" customHeight="1" x14ac:dyDescent="0.25">
      <c r="A41" s="132">
        <v>26</v>
      </c>
      <c r="B41" s="339" t="s">
        <v>70</v>
      </c>
      <c r="C41" s="276"/>
      <c r="D41" s="276"/>
      <c r="E41" s="276"/>
      <c r="F41" s="276"/>
      <c r="G41" s="336">
        <f>ROUND(G40,0)</f>
        <v>126642</v>
      </c>
      <c r="H41" s="337"/>
    </row>
    <row r="42" spans="1:9" x14ac:dyDescent="0.2">
      <c r="A42" s="144"/>
      <c r="B42" s="145"/>
      <c r="C42" s="139"/>
      <c r="D42" s="146"/>
      <c r="E42" s="146"/>
      <c r="F42" s="146"/>
      <c r="G42" s="147"/>
    </row>
    <row r="43" spans="1:9" ht="15.75" customHeight="1" x14ac:dyDescent="0.2">
      <c r="A43" s="148" t="s">
        <v>220</v>
      </c>
      <c r="B43" s="403" t="s">
        <v>221</v>
      </c>
      <c r="C43" s="403"/>
      <c r="D43" s="403"/>
      <c r="E43" s="403"/>
      <c r="F43" s="149"/>
      <c r="G43" s="149"/>
    </row>
    <row r="44" spans="1:9" ht="30" customHeight="1" x14ac:dyDescent="0.2">
      <c r="A44" s="150"/>
      <c r="B44" s="403" t="s">
        <v>222</v>
      </c>
      <c r="C44" s="403"/>
      <c r="D44" s="403"/>
      <c r="E44" s="403"/>
    </row>
    <row r="45" spans="1:9" ht="16.5" customHeight="1" x14ac:dyDescent="0.2">
      <c r="A45" s="151" t="s">
        <v>72</v>
      </c>
      <c r="B45" s="29" t="s">
        <v>73</v>
      </c>
      <c r="C45" s="121"/>
      <c r="D45" s="121"/>
      <c r="E45" s="121"/>
    </row>
    <row r="59" spans="2:7" ht="12.75" customHeight="1" x14ac:dyDescent="0.35">
      <c r="B59" s="200"/>
      <c r="C59" s="200"/>
      <c r="D59" s="200"/>
      <c r="E59" s="200"/>
      <c r="F59" s="200"/>
      <c r="G59" s="200"/>
    </row>
  </sheetData>
  <mergeCells count="9">
    <mergeCell ref="H29:I29"/>
    <mergeCell ref="B43:E43"/>
    <mergeCell ref="B44:E44"/>
    <mergeCell ref="B1:C1"/>
    <mergeCell ref="F2:G2"/>
    <mergeCell ref="B3:D3"/>
    <mergeCell ref="A18:A20"/>
    <mergeCell ref="A21:A27"/>
    <mergeCell ref="A28:A29"/>
  </mergeCells>
  <conditionalFormatting sqref="B30">
    <cfRule type="cellIs" dxfId="4" priority="2" stopIfTrue="1" operator="equal">
      <formula>"?"</formula>
    </cfRule>
  </conditionalFormatting>
  <conditionalFormatting sqref="B31">
    <cfRule type="cellIs" dxfId="3" priority="1" stopIfTrue="1" operator="equal">
      <formula>"?"</formula>
    </cfRule>
  </conditionalFormatting>
  <printOptions horizontalCentered="1"/>
  <pageMargins left="0.55118110236220474" right="0.15748031496062992" top="0.51181102362204722" bottom="0.47244094488188981" header="0.47244094488188981" footer="0.15748031496062992"/>
  <pageSetup paperSize="9" scale="110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29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H30" sqref="H30"/>
    </sheetView>
  </sheetViews>
  <sheetFormatPr defaultRowHeight="12.75" x14ac:dyDescent="0.2"/>
  <cols>
    <col min="1" max="1" width="4.42578125" style="166" customWidth="1"/>
    <col min="2" max="2" width="45.5703125" style="154" customWidth="1"/>
    <col min="3" max="3" width="13.42578125" style="154" customWidth="1"/>
    <col min="4" max="4" width="5.140625" style="154" bestFit="1" customWidth="1"/>
    <col min="5" max="5" width="5" style="154" bestFit="1" customWidth="1"/>
    <col min="6" max="6" width="8.85546875" style="154" customWidth="1"/>
    <col min="7" max="7" width="10.7109375" style="154" customWidth="1"/>
    <col min="8" max="8" width="8.42578125" style="154" customWidth="1"/>
    <col min="9" max="9" width="9.85546875" style="154" customWidth="1"/>
    <col min="10" max="10" width="26" style="154" customWidth="1"/>
    <col min="11" max="11" width="13" style="154" customWidth="1"/>
    <col min="12" max="256" width="9.140625" style="154"/>
    <col min="257" max="257" width="4.42578125" style="154" customWidth="1"/>
    <col min="258" max="258" width="45.5703125" style="154" customWidth="1"/>
    <col min="259" max="259" width="13.42578125" style="154" customWidth="1"/>
    <col min="260" max="260" width="5.140625" style="154" bestFit="1" customWidth="1"/>
    <col min="261" max="261" width="5" style="154" bestFit="1" customWidth="1"/>
    <col min="262" max="262" width="7.28515625" style="154" bestFit="1" customWidth="1"/>
    <col min="263" max="263" width="9.7109375" style="154" customWidth="1"/>
    <col min="264" max="264" width="8.85546875" style="154" customWidth="1"/>
    <col min="265" max="265" width="11.5703125" style="154" customWidth="1"/>
    <col min="266" max="266" width="23.85546875" style="154" customWidth="1"/>
    <col min="267" max="267" width="13" style="154" customWidth="1"/>
    <col min="268" max="512" width="9.140625" style="154"/>
    <col min="513" max="513" width="4.42578125" style="154" customWidth="1"/>
    <col min="514" max="514" width="45.5703125" style="154" customWidth="1"/>
    <col min="515" max="515" width="13.42578125" style="154" customWidth="1"/>
    <col min="516" max="516" width="5.140625" style="154" bestFit="1" customWidth="1"/>
    <col min="517" max="517" width="5" style="154" bestFit="1" customWidth="1"/>
    <col min="518" max="518" width="7.28515625" style="154" bestFit="1" customWidth="1"/>
    <col min="519" max="519" width="9.7109375" style="154" customWidth="1"/>
    <col min="520" max="520" width="8.85546875" style="154" customWidth="1"/>
    <col min="521" max="521" width="11.5703125" style="154" customWidth="1"/>
    <col min="522" max="522" width="23.85546875" style="154" customWidth="1"/>
    <col min="523" max="523" width="13" style="154" customWidth="1"/>
    <col min="524" max="768" width="9.140625" style="154"/>
    <col min="769" max="769" width="4.42578125" style="154" customWidth="1"/>
    <col min="770" max="770" width="45.5703125" style="154" customWidth="1"/>
    <col min="771" max="771" width="13.42578125" style="154" customWidth="1"/>
    <col min="772" max="772" width="5.140625" style="154" bestFit="1" customWidth="1"/>
    <col min="773" max="773" width="5" style="154" bestFit="1" customWidth="1"/>
    <col min="774" max="774" width="7.28515625" style="154" bestFit="1" customWidth="1"/>
    <col min="775" max="775" width="9.7109375" style="154" customWidth="1"/>
    <col min="776" max="776" width="8.85546875" style="154" customWidth="1"/>
    <col min="777" max="777" width="11.5703125" style="154" customWidth="1"/>
    <col min="778" max="778" width="23.85546875" style="154" customWidth="1"/>
    <col min="779" max="779" width="13" style="154" customWidth="1"/>
    <col min="780" max="1024" width="9.140625" style="154"/>
    <col min="1025" max="1025" width="4.42578125" style="154" customWidth="1"/>
    <col min="1026" max="1026" width="45.5703125" style="154" customWidth="1"/>
    <col min="1027" max="1027" width="13.42578125" style="154" customWidth="1"/>
    <col min="1028" max="1028" width="5.140625" style="154" bestFit="1" customWidth="1"/>
    <col min="1029" max="1029" width="5" style="154" bestFit="1" customWidth="1"/>
    <col min="1030" max="1030" width="7.28515625" style="154" bestFit="1" customWidth="1"/>
    <col min="1031" max="1031" width="9.7109375" style="154" customWidth="1"/>
    <col min="1032" max="1032" width="8.85546875" style="154" customWidth="1"/>
    <col min="1033" max="1033" width="11.5703125" style="154" customWidth="1"/>
    <col min="1034" max="1034" width="23.85546875" style="154" customWidth="1"/>
    <col min="1035" max="1035" width="13" style="154" customWidth="1"/>
    <col min="1036" max="1280" width="9.140625" style="154"/>
    <col min="1281" max="1281" width="4.42578125" style="154" customWidth="1"/>
    <col min="1282" max="1282" width="45.5703125" style="154" customWidth="1"/>
    <col min="1283" max="1283" width="13.42578125" style="154" customWidth="1"/>
    <col min="1284" max="1284" width="5.140625" style="154" bestFit="1" customWidth="1"/>
    <col min="1285" max="1285" width="5" style="154" bestFit="1" customWidth="1"/>
    <col min="1286" max="1286" width="7.28515625" style="154" bestFit="1" customWidth="1"/>
    <col min="1287" max="1287" width="9.7109375" style="154" customWidth="1"/>
    <col min="1288" max="1288" width="8.85546875" style="154" customWidth="1"/>
    <col min="1289" max="1289" width="11.5703125" style="154" customWidth="1"/>
    <col min="1290" max="1290" width="23.85546875" style="154" customWidth="1"/>
    <col min="1291" max="1291" width="13" style="154" customWidth="1"/>
    <col min="1292" max="1536" width="9.140625" style="154"/>
    <col min="1537" max="1537" width="4.42578125" style="154" customWidth="1"/>
    <col min="1538" max="1538" width="45.5703125" style="154" customWidth="1"/>
    <col min="1539" max="1539" width="13.42578125" style="154" customWidth="1"/>
    <col min="1540" max="1540" width="5.140625" style="154" bestFit="1" customWidth="1"/>
    <col min="1541" max="1541" width="5" style="154" bestFit="1" customWidth="1"/>
    <col min="1542" max="1542" width="7.28515625" style="154" bestFit="1" customWidth="1"/>
    <col min="1543" max="1543" width="9.7109375" style="154" customWidth="1"/>
    <col min="1544" max="1544" width="8.85546875" style="154" customWidth="1"/>
    <col min="1545" max="1545" width="11.5703125" style="154" customWidth="1"/>
    <col min="1546" max="1546" width="23.85546875" style="154" customWidth="1"/>
    <col min="1547" max="1547" width="13" style="154" customWidth="1"/>
    <col min="1548" max="1792" width="9.140625" style="154"/>
    <col min="1793" max="1793" width="4.42578125" style="154" customWidth="1"/>
    <col min="1794" max="1794" width="45.5703125" style="154" customWidth="1"/>
    <col min="1795" max="1795" width="13.42578125" style="154" customWidth="1"/>
    <col min="1796" max="1796" width="5.140625" style="154" bestFit="1" customWidth="1"/>
    <col min="1797" max="1797" width="5" style="154" bestFit="1" customWidth="1"/>
    <col min="1798" max="1798" width="7.28515625" style="154" bestFit="1" customWidth="1"/>
    <col min="1799" max="1799" width="9.7109375" style="154" customWidth="1"/>
    <col min="1800" max="1800" width="8.85546875" style="154" customWidth="1"/>
    <col min="1801" max="1801" width="11.5703125" style="154" customWidth="1"/>
    <col min="1802" max="1802" width="23.85546875" style="154" customWidth="1"/>
    <col min="1803" max="1803" width="13" style="154" customWidth="1"/>
    <col min="1804" max="2048" width="9.140625" style="154"/>
    <col min="2049" max="2049" width="4.42578125" style="154" customWidth="1"/>
    <col min="2050" max="2050" width="45.5703125" style="154" customWidth="1"/>
    <col min="2051" max="2051" width="13.42578125" style="154" customWidth="1"/>
    <col min="2052" max="2052" width="5.140625" style="154" bestFit="1" customWidth="1"/>
    <col min="2053" max="2053" width="5" style="154" bestFit="1" customWidth="1"/>
    <col min="2054" max="2054" width="7.28515625" style="154" bestFit="1" customWidth="1"/>
    <col min="2055" max="2055" width="9.7109375" style="154" customWidth="1"/>
    <col min="2056" max="2056" width="8.85546875" style="154" customWidth="1"/>
    <col min="2057" max="2057" width="11.5703125" style="154" customWidth="1"/>
    <col min="2058" max="2058" width="23.85546875" style="154" customWidth="1"/>
    <col min="2059" max="2059" width="13" style="154" customWidth="1"/>
    <col min="2060" max="2304" width="9.140625" style="154"/>
    <col min="2305" max="2305" width="4.42578125" style="154" customWidth="1"/>
    <col min="2306" max="2306" width="45.5703125" style="154" customWidth="1"/>
    <col min="2307" max="2307" width="13.42578125" style="154" customWidth="1"/>
    <col min="2308" max="2308" width="5.140625" style="154" bestFit="1" customWidth="1"/>
    <col min="2309" max="2309" width="5" style="154" bestFit="1" customWidth="1"/>
    <col min="2310" max="2310" width="7.28515625" style="154" bestFit="1" customWidth="1"/>
    <col min="2311" max="2311" width="9.7109375" style="154" customWidth="1"/>
    <col min="2312" max="2312" width="8.85546875" style="154" customWidth="1"/>
    <col min="2313" max="2313" width="11.5703125" style="154" customWidth="1"/>
    <col min="2314" max="2314" width="23.85546875" style="154" customWidth="1"/>
    <col min="2315" max="2315" width="13" style="154" customWidth="1"/>
    <col min="2316" max="2560" width="9.140625" style="154"/>
    <col min="2561" max="2561" width="4.42578125" style="154" customWidth="1"/>
    <col min="2562" max="2562" width="45.5703125" style="154" customWidth="1"/>
    <col min="2563" max="2563" width="13.42578125" style="154" customWidth="1"/>
    <col min="2564" max="2564" width="5.140625" style="154" bestFit="1" customWidth="1"/>
    <col min="2565" max="2565" width="5" style="154" bestFit="1" customWidth="1"/>
    <col min="2566" max="2566" width="7.28515625" style="154" bestFit="1" customWidth="1"/>
    <col min="2567" max="2567" width="9.7109375" style="154" customWidth="1"/>
    <col min="2568" max="2568" width="8.85546875" style="154" customWidth="1"/>
    <col min="2569" max="2569" width="11.5703125" style="154" customWidth="1"/>
    <col min="2570" max="2570" width="23.85546875" style="154" customWidth="1"/>
    <col min="2571" max="2571" width="13" style="154" customWidth="1"/>
    <col min="2572" max="2816" width="9.140625" style="154"/>
    <col min="2817" max="2817" width="4.42578125" style="154" customWidth="1"/>
    <col min="2818" max="2818" width="45.5703125" style="154" customWidth="1"/>
    <col min="2819" max="2819" width="13.42578125" style="154" customWidth="1"/>
    <col min="2820" max="2820" width="5.140625" style="154" bestFit="1" customWidth="1"/>
    <col min="2821" max="2821" width="5" style="154" bestFit="1" customWidth="1"/>
    <col min="2822" max="2822" width="7.28515625" style="154" bestFit="1" customWidth="1"/>
    <col min="2823" max="2823" width="9.7109375" style="154" customWidth="1"/>
    <col min="2824" max="2824" width="8.85546875" style="154" customWidth="1"/>
    <col min="2825" max="2825" width="11.5703125" style="154" customWidth="1"/>
    <col min="2826" max="2826" width="23.85546875" style="154" customWidth="1"/>
    <col min="2827" max="2827" width="13" style="154" customWidth="1"/>
    <col min="2828" max="3072" width="9.140625" style="154"/>
    <col min="3073" max="3073" width="4.42578125" style="154" customWidth="1"/>
    <col min="3074" max="3074" width="45.5703125" style="154" customWidth="1"/>
    <col min="3075" max="3075" width="13.42578125" style="154" customWidth="1"/>
    <col min="3076" max="3076" width="5.140625" style="154" bestFit="1" customWidth="1"/>
    <col min="3077" max="3077" width="5" style="154" bestFit="1" customWidth="1"/>
    <col min="3078" max="3078" width="7.28515625" style="154" bestFit="1" customWidth="1"/>
    <col min="3079" max="3079" width="9.7109375" style="154" customWidth="1"/>
    <col min="3080" max="3080" width="8.85546875" style="154" customWidth="1"/>
    <col min="3081" max="3081" width="11.5703125" style="154" customWidth="1"/>
    <col min="3082" max="3082" width="23.85546875" style="154" customWidth="1"/>
    <col min="3083" max="3083" width="13" style="154" customWidth="1"/>
    <col min="3084" max="3328" width="9.140625" style="154"/>
    <col min="3329" max="3329" width="4.42578125" style="154" customWidth="1"/>
    <col min="3330" max="3330" width="45.5703125" style="154" customWidth="1"/>
    <col min="3331" max="3331" width="13.42578125" style="154" customWidth="1"/>
    <col min="3332" max="3332" width="5.140625" style="154" bestFit="1" customWidth="1"/>
    <col min="3333" max="3333" width="5" style="154" bestFit="1" customWidth="1"/>
    <col min="3334" max="3334" width="7.28515625" style="154" bestFit="1" customWidth="1"/>
    <col min="3335" max="3335" width="9.7109375" style="154" customWidth="1"/>
    <col min="3336" max="3336" width="8.85546875" style="154" customWidth="1"/>
    <col min="3337" max="3337" width="11.5703125" style="154" customWidth="1"/>
    <col min="3338" max="3338" width="23.85546875" style="154" customWidth="1"/>
    <col min="3339" max="3339" width="13" style="154" customWidth="1"/>
    <col min="3340" max="3584" width="9.140625" style="154"/>
    <col min="3585" max="3585" width="4.42578125" style="154" customWidth="1"/>
    <col min="3586" max="3586" width="45.5703125" style="154" customWidth="1"/>
    <col min="3587" max="3587" width="13.42578125" style="154" customWidth="1"/>
    <col min="3588" max="3588" width="5.140625" style="154" bestFit="1" customWidth="1"/>
    <col min="3589" max="3589" width="5" style="154" bestFit="1" customWidth="1"/>
    <col min="3590" max="3590" width="7.28515625" style="154" bestFit="1" customWidth="1"/>
    <col min="3591" max="3591" width="9.7109375" style="154" customWidth="1"/>
    <col min="3592" max="3592" width="8.85546875" style="154" customWidth="1"/>
    <col min="3593" max="3593" width="11.5703125" style="154" customWidth="1"/>
    <col min="3594" max="3594" width="23.85546875" style="154" customWidth="1"/>
    <col min="3595" max="3595" width="13" style="154" customWidth="1"/>
    <col min="3596" max="3840" width="9.140625" style="154"/>
    <col min="3841" max="3841" width="4.42578125" style="154" customWidth="1"/>
    <col min="3842" max="3842" width="45.5703125" style="154" customWidth="1"/>
    <col min="3843" max="3843" width="13.42578125" style="154" customWidth="1"/>
    <col min="3844" max="3844" width="5.140625" style="154" bestFit="1" customWidth="1"/>
    <col min="3845" max="3845" width="5" style="154" bestFit="1" customWidth="1"/>
    <col min="3846" max="3846" width="7.28515625" style="154" bestFit="1" customWidth="1"/>
    <col min="3847" max="3847" width="9.7109375" style="154" customWidth="1"/>
    <col min="3848" max="3848" width="8.85546875" style="154" customWidth="1"/>
    <col min="3849" max="3849" width="11.5703125" style="154" customWidth="1"/>
    <col min="3850" max="3850" width="23.85546875" style="154" customWidth="1"/>
    <col min="3851" max="3851" width="13" style="154" customWidth="1"/>
    <col min="3852" max="4096" width="9.140625" style="154"/>
    <col min="4097" max="4097" width="4.42578125" style="154" customWidth="1"/>
    <col min="4098" max="4098" width="45.5703125" style="154" customWidth="1"/>
    <col min="4099" max="4099" width="13.42578125" style="154" customWidth="1"/>
    <col min="4100" max="4100" width="5.140625" style="154" bestFit="1" customWidth="1"/>
    <col min="4101" max="4101" width="5" style="154" bestFit="1" customWidth="1"/>
    <col min="4102" max="4102" width="7.28515625" style="154" bestFit="1" customWidth="1"/>
    <col min="4103" max="4103" width="9.7109375" style="154" customWidth="1"/>
    <col min="4104" max="4104" width="8.85546875" style="154" customWidth="1"/>
    <col min="4105" max="4105" width="11.5703125" style="154" customWidth="1"/>
    <col min="4106" max="4106" width="23.85546875" style="154" customWidth="1"/>
    <col min="4107" max="4107" width="13" style="154" customWidth="1"/>
    <col min="4108" max="4352" width="9.140625" style="154"/>
    <col min="4353" max="4353" width="4.42578125" style="154" customWidth="1"/>
    <col min="4354" max="4354" width="45.5703125" style="154" customWidth="1"/>
    <col min="4355" max="4355" width="13.42578125" style="154" customWidth="1"/>
    <col min="4356" max="4356" width="5.140625" style="154" bestFit="1" customWidth="1"/>
    <col min="4357" max="4357" width="5" style="154" bestFit="1" customWidth="1"/>
    <col min="4358" max="4358" width="7.28515625" style="154" bestFit="1" customWidth="1"/>
    <col min="4359" max="4359" width="9.7109375" style="154" customWidth="1"/>
    <col min="4360" max="4360" width="8.85546875" style="154" customWidth="1"/>
    <col min="4361" max="4361" width="11.5703125" style="154" customWidth="1"/>
    <col min="4362" max="4362" width="23.85546875" style="154" customWidth="1"/>
    <col min="4363" max="4363" width="13" style="154" customWidth="1"/>
    <col min="4364" max="4608" width="9.140625" style="154"/>
    <col min="4609" max="4609" width="4.42578125" style="154" customWidth="1"/>
    <col min="4610" max="4610" width="45.5703125" style="154" customWidth="1"/>
    <col min="4611" max="4611" width="13.42578125" style="154" customWidth="1"/>
    <col min="4612" max="4612" width="5.140625" style="154" bestFit="1" customWidth="1"/>
    <col min="4613" max="4613" width="5" style="154" bestFit="1" customWidth="1"/>
    <col min="4614" max="4614" width="7.28515625" style="154" bestFit="1" customWidth="1"/>
    <col min="4615" max="4615" width="9.7109375" style="154" customWidth="1"/>
    <col min="4616" max="4616" width="8.85546875" style="154" customWidth="1"/>
    <col min="4617" max="4617" width="11.5703125" style="154" customWidth="1"/>
    <col min="4618" max="4618" width="23.85546875" style="154" customWidth="1"/>
    <col min="4619" max="4619" width="13" style="154" customWidth="1"/>
    <col min="4620" max="4864" width="9.140625" style="154"/>
    <col min="4865" max="4865" width="4.42578125" style="154" customWidth="1"/>
    <col min="4866" max="4866" width="45.5703125" style="154" customWidth="1"/>
    <col min="4867" max="4867" width="13.42578125" style="154" customWidth="1"/>
    <col min="4868" max="4868" width="5.140625" style="154" bestFit="1" customWidth="1"/>
    <col min="4869" max="4869" width="5" style="154" bestFit="1" customWidth="1"/>
    <col min="4870" max="4870" width="7.28515625" style="154" bestFit="1" customWidth="1"/>
    <col min="4871" max="4871" width="9.7109375" style="154" customWidth="1"/>
    <col min="4872" max="4872" width="8.85546875" style="154" customWidth="1"/>
    <col min="4873" max="4873" width="11.5703125" style="154" customWidth="1"/>
    <col min="4874" max="4874" width="23.85546875" style="154" customWidth="1"/>
    <col min="4875" max="4875" width="13" style="154" customWidth="1"/>
    <col min="4876" max="5120" width="9.140625" style="154"/>
    <col min="5121" max="5121" width="4.42578125" style="154" customWidth="1"/>
    <col min="5122" max="5122" width="45.5703125" style="154" customWidth="1"/>
    <col min="5123" max="5123" width="13.42578125" style="154" customWidth="1"/>
    <col min="5124" max="5124" width="5.140625" style="154" bestFit="1" customWidth="1"/>
    <col min="5125" max="5125" width="5" style="154" bestFit="1" customWidth="1"/>
    <col min="5126" max="5126" width="7.28515625" style="154" bestFit="1" customWidth="1"/>
    <col min="5127" max="5127" width="9.7109375" style="154" customWidth="1"/>
    <col min="5128" max="5128" width="8.85546875" style="154" customWidth="1"/>
    <col min="5129" max="5129" width="11.5703125" style="154" customWidth="1"/>
    <col min="5130" max="5130" width="23.85546875" style="154" customWidth="1"/>
    <col min="5131" max="5131" width="13" style="154" customWidth="1"/>
    <col min="5132" max="5376" width="9.140625" style="154"/>
    <col min="5377" max="5377" width="4.42578125" style="154" customWidth="1"/>
    <col min="5378" max="5378" width="45.5703125" style="154" customWidth="1"/>
    <col min="5379" max="5379" width="13.42578125" style="154" customWidth="1"/>
    <col min="5380" max="5380" width="5.140625" style="154" bestFit="1" customWidth="1"/>
    <col min="5381" max="5381" width="5" style="154" bestFit="1" customWidth="1"/>
    <col min="5382" max="5382" width="7.28515625" style="154" bestFit="1" customWidth="1"/>
    <col min="5383" max="5383" width="9.7109375" style="154" customWidth="1"/>
    <col min="5384" max="5384" width="8.85546875" style="154" customWidth="1"/>
    <col min="5385" max="5385" width="11.5703125" style="154" customWidth="1"/>
    <col min="5386" max="5386" width="23.85546875" style="154" customWidth="1"/>
    <col min="5387" max="5387" width="13" style="154" customWidth="1"/>
    <col min="5388" max="5632" width="9.140625" style="154"/>
    <col min="5633" max="5633" width="4.42578125" style="154" customWidth="1"/>
    <col min="5634" max="5634" width="45.5703125" style="154" customWidth="1"/>
    <col min="5635" max="5635" width="13.42578125" style="154" customWidth="1"/>
    <col min="5636" max="5636" width="5.140625" style="154" bestFit="1" customWidth="1"/>
    <col min="5637" max="5637" width="5" style="154" bestFit="1" customWidth="1"/>
    <col min="5638" max="5638" width="7.28515625" style="154" bestFit="1" customWidth="1"/>
    <col min="5639" max="5639" width="9.7109375" style="154" customWidth="1"/>
    <col min="5640" max="5640" width="8.85546875" style="154" customWidth="1"/>
    <col min="5641" max="5641" width="11.5703125" style="154" customWidth="1"/>
    <col min="5642" max="5642" width="23.85546875" style="154" customWidth="1"/>
    <col min="5643" max="5643" width="13" style="154" customWidth="1"/>
    <col min="5644" max="5888" width="9.140625" style="154"/>
    <col min="5889" max="5889" width="4.42578125" style="154" customWidth="1"/>
    <col min="5890" max="5890" width="45.5703125" style="154" customWidth="1"/>
    <col min="5891" max="5891" width="13.42578125" style="154" customWidth="1"/>
    <col min="5892" max="5892" width="5.140625" style="154" bestFit="1" customWidth="1"/>
    <col min="5893" max="5893" width="5" style="154" bestFit="1" customWidth="1"/>
    <col min="5894" max="5894" width="7.28515625" style="154" bestFit="1" customWidth="1"/>
    <col min="5895" max="5895" width="9.7109375" style="154" customWidth="1"/>
    <col min="5896" max="5896" width="8.85546875" style="154" customWidth="1"/>
    <col min="5897" max="5897" width="11.5703125" style="154" customWidth="1"/>
    <col min="5898" max="5898" width="23.85546875" style="154" customWidth="1"/>
    <col min="5899" max="5899" width="13" style="154" customWidth="1"/>
    <col min="5900" max="6144" width="9.140625" style="154"/>
    <col min="6145" max="6145" width="4.42578125" style="154" customWidth="1"/>
    <col min="6146" max="6146" width="45.5703125" style="154" customWidth="1"/>
    <col min="6147" max="6147" width="13.42578125" style="154" customWidth="1"/>
    <col min="6148" max="6148" width="5.140625" style="154" bestFit="1" customWidth="1"/>
    <col min="6149" max="6149" width="5" style="154" bestFit="1" customWidth="1"/>
    <col min="6150" max="6150" width="7.28515625" style="154" bestFit="1" customWidth="1"/>
    <col min="6151" max="6151" width="9.7109375" style="154" customWidth="1"/>
    <col min="6152" max="6152" width="8.85546875" style="154" customWidth="1"/>
    <col min="6153" max="6153" width="11.5703125" style="154" customWidth="1"/>
    <col min="6154" max="6154" width="23.85546875" style="154" customWidth="1"/>
    <col min="6155" max="6155" width="13" style="154" customWidth="1"/>
    <col min="6156" max="6400" width="9.140625" style="154"/>
    <col min="6401" max="6401" width="4.42578125" style="154" customWidth="1"/>
    <col min="6402" max="6402" width="45.5703125" style="154" customWidth="1"/>
    <col min="6403" max="6403" width="13.42578125" style="154" customWidth="1"/>
    <col min="6404" max="6404" width="5.140625" style="154" bestFit="1" customWidth="1"/>
    <col min="6405" max="6405" width="5" style="154" bestFit="1" customWidth="1"/>
    <col min="6406" max="6406" width="7.28515625" style="154" bestFit="1" customWidth="1"/>
    <col min="6407" max="6407" width="9.7109375" style="154" customWidth="1"/>
    <col min="6408" max="6408" width="8.85546875" style="154" customWidth="1"/>
    <col min="6409" max="6409" width="11.5703125" style="154" customWidth="1"/>
    <col min="6410" max="6410" width="23.85546875" style="154" customWidth="1"/>
    <col min="6411" max="6411" width="13" style="154" customWidth="1"/>
    <col min="6412" max="6656" width="9.140625" style="154"/>
    <col min="6657" max="6657" width="4.42578125" style="154" customWidth="1"/>
    <col min="6658" max="6658" width="45.5703125" style="154" customWidth="1"/>
    <col min="6659" max="6659" width="13.42578125" style="154" customWidth="1"/>
    <col min="6660" max="6660" width="5.140625" style="154" bestFit="1" customWidth="1"/>
    <col min="6661" max="6661" width="5" style="154" bestFit="1" customWidth="1"/>
    <col min="6662" max="6662" width="7.28515625" style="154" bestFit="1" customWidth="1"/>
    <col min="6663" max="6663" width="9.7109375" style="154" customWidth="1"/>
    <col min="6664" max="6664" width="8.85546875" style="154" customWidth="1"/>
    <col min="6665" max="6665" width="11.5703125" style="154" customWidth="1"/>
    <col min="6666" max="6666" width="23.85546875" style="154" customWidth="1"/>
    <col min="6667" max="6667" width="13" style="154" customWidth="1"/>
    <col min="6668" max="6912" width="9.140625" style="154"/>
    <col min="6913" max="6913" width="4.42578125" style="154" customWidth="1"/>
    <col min="6914" max="6914" width="45.5703125" style="154" customWidth="1"/>
    <col min="6915" max="6915" width="13.42578125" style="154" customWidth="1"/>
    <col min="6916" max="6916" width="5.140625" style="154" bestFit="1" customWidth="1"/>
    <col min="6917" max="6917" width="5" style="154" bestFit="1" customWidth="1"/>
    <col min="6918" max="6918" width="7.28515625" style="154" bestFit="1" customWidth="1"/>
    <col min="6919" max="6919" width="9.7109375" style="154" customWidth="1"/>
    <col min="6920" max="6920" width="8.85546875" style="154" customWidth="1"/>
    <col min="6921" max="6921" width="11.5703125" style="154" customWidth="1"/>
    <col min="6922" max="6922" width="23.85546875" style="154" customWidth="1"/>
    <col min="6923" max="6923" width="13" style="154" customWidth="1"/>
    <col min="6924" max="7168" width="9.140625" style="154"/>
    <col min="7169" max="7169" width="4.42578125" style="154" customWidth="1"/>
    <col min="7170" max="7170" width="45.5703125" style="154" customWidth="1"/>
    <col min="7171" max="7171" width="13.42578125" style="154" customWidth="1"/>
    <col min="7172" max="7172" width="5.140625" style="154" bestFit="1" customWidth="1"/>
    <col min="7173" max="7173" width="5" style="154" bestFit="1" customWidth="1"/>
    <col min="7174" max="7174" width="7.28515625" style="154" bestFit="1" customWidth="1"/>
    <col min="7175" max="7175" width="9.7109375" style="154" customWidth="1"/>
    <col min="7176" max="7176" width="8.85546875" style="154" customWidth="1"/>
    <col min="7177" max="7177" width="11.5703125" style="154" customWidth="1"/>
    <col min="7178" max="7178" width="23.85546875" style="154" customWidth="1"/>
    <col min="7179" max="7179" width="13" style="154" customWidth="1"/>
    <col min="7180" max="7424" width="9.140625" style="154"/>
    <col min="7425" max="7425" width="4.42578125" style="154" customWidth="1"/>
    <col min="7426" max="7426" width="45.5703125" style="154" customWidth="1"/>
    <col min="7427" max="7427" width="13.42578125" style="154" customWidth="1"/>
    <col min="7428" max="7428" width="5.140625" style="154" bestFit="1" customWidth="1"/>
    <col min="7429" max="7429" width="5" style="154" bestFit="1" customWidth="1"/>
    <col min="7430" max="7430" width="7.28515625" style="154" bestFit="1" customWidth="1"/>
    <col min="7431" max="7431" width="9.7109375" style="154" customWidth="1"/>
    <col min="7432" max="7432" width="8.85546875" style="154" customWidth="1"/>
    <col min="7433" max="7433" width="11.5703125" style="154" customWidth="1"/>
    <col min="7434" max="7434" width="23.85546875" style="154" customWidth="1"/>
    <col min="7435" max="7435" width="13" style="154" customWidth="1"/>
    <col min="7436" max="7680" width="9.140625" style="154"/>
    <col min="7681" max="7681" width="4.42578125" style="154" customWidth="1"/>
    <col min="7682" max="7682" width="45.5703125" style="154" customWidth="1"/>
    <col min="7683" max="7683" width="13.42578125" style="154" customWidth="1"/>
    <col min="7684" max="7684" width="5.140625" style="154" bestFit="1" customWidth="1"/>
    <col min="7685" max="7685" width="5" style="154" bestFit="1" customWidth="1"/>
    <col min="7686" max="7686" width="7.28515625" style="154" bestFit="1" customWidth="1"/>
    <col min="7687" max="7687" width="9.7109375" style="154" customWidth="1"/>
    <col min="7688" max="7688" width="8.85546875" style="154" customWidth="1"/>
    <col min="7689" max="7689" width="11.5703125" style="154" customWidth="1"/>
    <col min="7690" max="7690" width="23.85546875" style="154" customWidth="1"/>
    <col min="7691" max="7691" width="13" style="154" customWidth="1"/>
    <col min="7692" max="7936" width="9.140625" style="154"/>
    <col min="7937" max="7937" width="4.42578125" style="154" customWidth="1"/>
    <col min="7938" max="7938" width="45.5703125" style="154" customWidth="1"/>
    <col min="7939" max="7939" width="13.42578125" style="154" customWidth="1"/>
    <col min="7940" max="7940" width="5.140625" style="154" bestFit="1" customWidth="1"/>
    <col min="7941" max="7941" width="5" style="154" bestFit="1" customWidth="1"/>
    <col min="7942" max="7942" width="7.28515625" style="154" bestFit="1" customWidth="1"/>
    <col min="7943" max="7943" width="9.7109375" style="154" customWidth="1"/>
    <col min="7944" max="7944" width="8.85546875" style="154" customWidth="1"/>
    <col min="7945" max="7945" width="11.5703125" style="154" customWidth="1"/>
    <col min="7946" max="7946" width="23.85546875" style="154" customWidth="1"/>
    <col min="7947" max="7947" width="13" style="154" customWidth="1"/>
    <col min="7948" max="8192" width="9.140625" style="154"/>
    <col min="8193" max="8193" width="4.42578125" style="154" customWidth="1"/>
    <col min="8194" max="8194" width="45.5703125" style="154" customWidth="1"/>
    <col min="8195" max="8195" width="13.42578125" style="154" customWidth="1"/>
    <col min="8196" max="8196" width="5.140625" style="154" bestFit="1" customWidth="1"/>
    <col min="8197" max="8197" width="5" style="154" bestFit="1" customWidth="1"/>
    <col min="8198" max="8198" width="7.28515625" style="154" bestFit="1" customWidth="1"/>
    <col min="8199" max="8199" width="9.7109375" style="154" customWidth="1"/>
    <col min="8200" max="8200" width="8.85546875" style="154" customWidth="1"/>
    <col min="8201" max="8201" width="11.5703125" style="154" customWidth="1"/>
    <col min="8202" max="8202" width="23.85546875" style="154" customWidth="1"/>
    <col min="8203" max="8203" width="13" style="154" customWidth="1"/>
    <col min="8204" max="8448" width="9.140625" style="154"/>
    <col min="8449" max="8449" width="4.42578125" style="154" customWidth="1"/>
    <col min="8450" max="8450" width="45.5703125" style="154" customWidth="1"/>
    <col min="8451" max="8451" width="13.42578125" style="154" customWidth="1"/>
    <col min="8452" max="8452" width="5.140625" style="154" bestFit="1" customWidth="1"/>
    <col min="8453" max="8453" width="5" style="154" bestFit="1" customWidth="1"/>
    <col min="8454" max="8454" width="7.28515625" style="154" bestFit="1" customWidth="1"/>
    <col min="8455" max="8455" width="9.7109375" style="154" customWidth="1"/>
    <col min="8456" max="8456" width="8.85546875" style="154" customWidth="1"/>
    <col min="8457" max="8457" width="11.5703125" style="154" customWidth="1"/>
    <col min="8458" max="8458" width="23.85546875" style="154" customWidth="1"/>
    <col min="8459" max="8459" width="13" style="154" customWidth="1"/>
    <col min="8460" max="8704" width="9.140625" style="154"/>
    <col min="8705" max="8705" width="4.42578125" style="154" customWidth="1"/>
    <col min="8706" max="8706" width="45.5703125" style="154" customWidth="1"/>
    <col min="8707" max="8707" width="13.42578125" style="154" customWidth="1"/>
    <col min="8708" max="8708" width="5.140625" style="154" bestFit="1" customWidth="1"/>
    <col min="8709" max="8709" width="5" style="154" bestFit="1" customWidth="1"/>
    <col min="8710" max="8710" width="7.28515625" style="154" bestFit="1" customWidth="1"/>
    <col min="8711" max="8711" width="9.7109375" style="154" customWidth="1"/>
    <col min="8712" max="8712" width="8.85546875" style="154" customWidth="1"/>
    <col min="8713" max="8713" width="11.5703125" style="154" customWidth="1"/>
    <col min="8714" max="8714" width="23.85546875" style="154" customWidth="1"/>
    <col min="8715" max="8715" width="13" style="154" customWidth="1"/>
    <col min="8716" max="8960" width="9.140625" style="154"/>
    <col min="8961" max="8961" width="4.42578125" style="154" customWidth="1"/>
    <col min="8962" max="8962" width="45.5703125" style="154" customWidth="1"/>
    <col min="8963" max="8963" width="13.42578125" style="154" customWidth="1"/>
    <col min="8964" max="8964" width="5.140625" style="154" bestFit="1" customWidth="1"/>
    <col min="8965" max="8965" width="5" style="154" bestFit="1" customWidth="1"/>
    <col min="8966" max="8966" width="7.28515625" style="154" bestFit="1" customWidth="1"/>
    <col min="8967" max="8967" width="9.7109375" style="154" customWidth="1"/>
    <col min="8968" max="8968" width="8.85546875" style="154" customWidth="1"/>
    <col min="8969" max="8969" width="11.5703125" style="154" customWidth="1"/>
    <col min="8970" max="8970" width="23.85546875" style="154" customWidth="1"/>
    <col min="8971" max="8971" width="13" style="154" customWidth="1"/>
    <col min="8972" max="9216" width="9.140625" style="154"/>
    <col min="9217" max="9217" width="4.42578125" style="154" customWidth="1"/>
    <col min="9218" max="9218" width="45.5703125" style="154" customWidth="1"/>
    <col min="9219" max="9219" width="13.42578125" style="154" customWidth="1"/>
    <col min="9220" max="9220" width="5.140625" style="154" bestFit="1" customWidth="1"/>
    <col min="9221" max="9221" width="5" style="154" bestFit="1" customWidth="1"/>
    <col min="9222" max="9222" width="7.28515625" style="154" bestFit="1" customWidth="1"/>
    <col min="9223" max="9223" width="9.7109375" style="154" customWidth="1"/>
    <col min="9224" max="9224" width="8.85546875" style="154" customWidth="1"/>
    <col min="9225" max="9225" width="11.5703125" style="154" customWidth="1"/>
    <col min="9226" max="9226" width="23.85546875" style="154" customWidth="1"/>
    <col min="9227" max="9227" width="13" style="154" customWidth="1"/>
    <col min="9228" max="9472" width="9.140625" style="154"/>
    <col min="9473" max="9473" width="4.42578125" style="154" customWidth="1"/>
    <col min="9474" max="9474" width="45.5703125" style="154" customWidth="1"/>
    <col min="9475" max="9475" width="13.42578125" style="154" customWidth="1"/>
    <col min="9476" max="9476" width="5.140625" style="154" bestFit="1" customWidth="1"/>
    <col min="9477" max="9477" width="5" style="154" bestFit="1" customWidth="1"/>
    <col min="9478" max="9478" width="7.28515625" style="154" bestFit="1" customWidth="1"/>
    <col min="9479" max="9479" width="9.7109375" style="154" customWidth="1"/>
    <col min="9480" max="9480" width="8.85546875" style="154" customWidth="1"/>
    <col min="9481" max="9481" width="11.5703125" style="154" customWidth="1"/>
    <col min="9482" max="9482" width="23.85546875" style="154" customWidth="1"/>
    <col min="9483" max="9483" width="13" style="154" customWidth="1"/>
    <col min="9484" max="9728" width="9.140625" style="154"/>
    <col min="9729" max="9729" width="4.42578125" style="154" customWidth="1"/>
    <col min="9730" max="9730" width="45.5703125" style="154" customWidth="1"/>
    <col min="9731" max="9731" width="13.42578125" style="154" customWidth="1"/>
    <col min="9732" max="9732" width="5.140625" style="154" bestFit="1" customWidth="1"/>
    <col min="9733" max="9733" width="5" style="154" bestFit="1" customWidth="1"/>
    <col min="9734" max="9734" width="7.28515625" style="154" bestFit="1" customWidth="1"/>
    <col min="9735" max="9735" width="9.7109375" style="154" customWidth="1"/>
    <col min="9736" max="9736" width="8.85546875" style="154" customWidth="1"/>
    <col min="9737" max="9737" width="11.5703125" style="154" customWidth="1"/>
    <col min="9738" max="9738" width="23.85546875" style="154" customWidth="1"/>
    <col min="9739" max="9739" width="13" style="154" customWidth="1"/>
    <col min="9740" max="9984" width="9.140625" style="154"/>
    <col min="9985" max="9985" width="4.42578125" style="154" customWidth="1"/>
    <col min="9986" max="9986" width="45.5703125" style="154" customWidth="1"/>
    <col min="9987" max="9987" width="13.42578125" style="154" customWidth="1"/>
    <col min="9988" max="9988" width="5.140625" style="154" bestFit="1" customWidth="1"/>
    <col min="9989" max="9989" width="5" style="154" bestFit="1" customWidth="1"/>
    <col min="9990" max="9990" width="7.28515625" style="154" bestFit="1" customWidth="1"/>
    <col min="9991" max="9991" width="9.7109375" style="154" customWidth="1"/>
    <col min="9992" max="9992" width="8.85546875" style="154" customWidth="1"/>
    <col min="9993" max="9993" width="11.5703125" style="154" customWidth="1"/>
    <col min="9994" max="9994" width="23.85546875" style="154" customWidth="1"/>
    <col min="9995" max="9995" width="13" style="154" customWidth="1"/>
    <col min="9996" max="10240" width="9.140625" style="154"/>
    <col min="10241" max="10241" width="4.42578125" style="154" customWidth="1"/>
    <col min="10242" max="10242" width="45.5703125" style="154" customWidth="1"/>
    <col min="10243" max="10243" width="13.42578125" style="154" customWidth="1"/>
    <col min="10244" max="10244" width="5.140625" style="154" bestFit="1" customWidth="1"/>
    <col min="10245" max="10245" width="5" style="154" bestFit="1" customWidth="1"/>
    <col min="10246" max="10246" width="7.28515625" style="154" bestFit="1" customWidth="1"/>
    <col min="10247" max="10247" width="9.7109375" style="154" customWidth="1"/>
    <col min="10248" max="10248" width="8.85546875" style="154" customWidth="1"/>
    <col min="10249" max="10249" width="11.5703125" style="154" customWidth="1"/>
    <col min="10250" max="10250" width="23.85546875" style="154" customWidth="1"/>
    <col min="10251" max="10251" width="13" style="154" customWidth="1"/>
    <col min="10252" max="10496" width="9.140625" style="154"/>
    <col min="10497" max="10497" width="4.42578125" style="154" customWidth="1"/>
    <col min="10498" max="10498" width="45.5703125" style="154" customWidth="1"/>
    <col min="10499" max="10499" width="13.42578125" style="154" customWidth="1"/>
    <col min="10500" max="10500" width="5.140625" style="154" bestFit="1" customWidth="1"/>
    <col min="10501" max="10501" width="5" style="154" bestFit="1" customWidth="1"/>
    <col min="10502" max="10502" width="7.28515625" style="154" bestFit="1" customWidth="1"/>
    <col min="10503" max="10503" width="9.7109375" style="154" customWidth="1"/>
    <col min="10504" max="10504" width="8.85546875" style="154" customWidth="1"/>
    <col min="10505" max="10505" width="11.5703125" style="154" customWidth="1"/>
    <col min="10506" max="10506" width="23.85546875" style="154" customWidth="1"/>
    <col min="10507" max="10507" width="13" style="154" customWidth="1"/>
    <col min="10508" max="10752" width="9.140625" style="154"/>
    <col min="10753" max="10753" width="4.42578125" style="154" customWidth="1"/>
    <col min="10754" max="10754" width="45.5703125" style="154" customWidth="1"/>
    <col min="10755" max="10755" width="13.42578125" style="154" customWidth="1"/>
    <col min="10756" max="10756" width="5.140625" style="154" bestFit="1" customWidth="1"/>
    <col min="10757" max="10757" width="5" style="154" bestFit="1" customWidth="1"/>
    <col min="10758" max="10758" width="7.28515625" style="154" bestFit="1" customWidth="1"/>
    <col min="10759" max="10759" width="9.7109375" style="154" customWidth="1"/>
    <col min="10760" max="10760" width="8.85546875" style="154" customWidth="1"/>
    <col min="10761" max="10761" width="11.5703125" style="154" customWidth="1"/>
    <col min="10762" max="10762" width="23.85546875" style="154" customWidth="1"/>
    <col min="10763" max="10763" width="13" style="154" customWidth="1"/>
    <col min="10764" max="11008" width="9.140625" style="154"/>
    <col min="11009" max="11009" width="4.42578125" style="154" customWidth="1"/>
    <col min="11010" max="11010" width="45.5703125" style="154" customWidth="1"/>
    <col min="11011" max="11011" width="13.42578125" style="154" customWidth="1"/>
    <col min="11012" max="11012" width="5.140625" style="154" bestFit="1" customWidth="1"/>
    <col min="11013" max="11013" width="5" style="154" bestFit="1" customWidth="1"/>
    <col min="11014" max="11014" width="7.28515625" style="154" bestFit="1" customWidth="1"/>
    <col min="11015" max="11015" width="9.7109375" style="154" customWidth="1"/>
    <col min="11016" max="11016" width="8.85546875" style="154" customWidth="1"/>
    <col min="11017" max="11017" width="11.5703125" style="154" customWidth="1"/>
    <col min="11018" max="11018" width="23.85546875" style="154" customWidth="1"/>
    <col min="11019" max="11019" width="13" style="154" customWidth="1"/>
    <col min="11020" max="11264" width="9.140625" style="154"/>
    <col min="11265" max="11265" width="4.42578125" style="154" customWidth="1"/>
    <col min="11266" max="11266" width="45.5703125" style="154" customWidth="1"/>
    <col min="11267" max="11267" width="13.42578125" style="154" customWidth="1"/>
    <col min="11268" max="11268" width="5.140625" style="154" bestFit="1" customWidth="1"/>
    <col min="11269" max="11269" width="5" style="154" bestFit="1" customWidth="1"/>
    <col min="11270" max="11270" width="7.28515625" style="154" bestFit="1" customWidth="1"/>
    <col min="11271" max="11271" width="9.7109375" style="154" customWidth="1"/>
    <col min="11272" max="11272" width="8.85546875" style="154" customWidth="1"/>
    <col min="11273" max="11273" width="11.5703125" style="154" customWidth="1"/>
    <col min="11274" max="11274" width="23.85546875" style="154" customWidth="1"/>
    <col min="11275" max="11275" width="13" style="154" customWidth="1"/>
    <col min="11276" max="11520" width="9.140625" style="154"/>
    <col min="11521" max="11521" width="4.42578125" style="154" customWidth="1"/>
    <col min="11522" max="11522" width="45.5703125" style="154" customWidth="1"/>
    <col min="11523" max="11523" width="13.42578125" style="154" customWidth="1"/>
    <col min="11524" max="11524" width="5.140625" style="154" bestFit="1" customWidth="1"/>
    <col min="11525" max="11525" width="5" style="154" bestFit="1" customWidth="1"/>
    <col min="11526" max="11526" width="7.28515625" style="154" bestFit="1" customWidth="1"/>
    <col min="11527" max="11527" width="9.7109375" style="154" customWidth="1"/>
    <col min="11528" max="11528" width="8.85546875" style="154" customWidth="1"/>
    <col min="11529" max="11529" width="11.5703125" style="154" customWidth="1"/>
    <col min="11530" max="11530" width="23.85546875" style="154" customWidth="1"/>
    <col min="11531" max="11531" width="13" style="154" customWidth="1"/>
    <col min="11532" max="11776" width="9.140625" style="154"/>
    <col min="11777" max="11777" width="4.42578125" style="154" customWidth="1"/>
    <col min="11778" max="11778" width="45.5703125" style="154" customWidth="1"/>
    <col min="11779" max="11779" width="13.42578125" style="154" customWidth="1"/>
    <col min="11780" max="11780" width="5.140625" style="154" bestFit="1" customWidth="1"/>
    <col min="11781" max="11781" width="5" style="154" bestFit="1" customWidth="1"/>
    <col min="11782" max="11782" width="7.28515625" style="154" bestFit="1" customWidth="1"/>
    <col min="11783" max="11783" width="9.7109375" style="154" customWidth="1"/>
    <col min="11784" max="11784" width="8.85546875" style="154" customWidth="1"/>
    <col min="11785" max="11785" width="11.5703125" style="154" customWidth="1"/>
    <col min="11786" max="11786" width="23.85546875" style="154" customWidth="1"/>
    <col min="11787" max="11787" width="13" style="154" customWidth="1"/>
    <col min="11788" max="12032" width="9.140625" style="154"/>
    <col min="12033" max="12033" width="4.42578125" style="154" customWidth="1"/>
    <col min="12034" max="12034" width="45.5703125" style="154" customWidth="1"/>
    <col min="12035" max="12035" width="13.42578125" style="154" customWidth="1"/>
    <col min="12036" max="12036" width="5.140625" style="154" bestFit="1" customWidth="1"/>
    <col min="12037" max="12037" width="5" style="154" bestFit="1" customWidth="1"/>
    <col min="12038" max="12038" width="7.28515625" style="154" bestFit="1" customWidth="1"/>
    <col min="12039" max="12039" width="9.7109375" style="154" customWidth="1"/>
    <col min="12040" max="12040" width="8.85546875" style="154" customWidth="1"/>
    <col min="12041" max="12041" width="11.5703125" style="154" customWidth="1"/>
    <col min="12042" max="12042" width="23.85546875" style="154" customWidth="1"/>
    <col min="12043" max="12043" width="13" style="154" customWidth="1"/>
    <col min="12044" max="12288" width="9.140625" style="154"/>
    <col min="12289" max="12289" width="4.42578125" style="154" customWidth="1"/>
    <col min="12290" max="12290" width="45.5703125" style="154" customWidth="1"/>
    <col min="12291" max="12291" width="13.42578125" style="154" customWidth="1"/>
    <col min="12292" max="12292" width="5.140625" style="154" bestFit="1" customWidth="1"/>
    <col min="12293" max="12293" width="5" style="154" bestFit="1" customWidth="1"/>
    <col min="12294" max="12294" width="7.28515625" style="154" bestFit="1" customWidth="1"/>
    <col min="12295" max="12295" width="9.7109375" style="154" customWidth="1"/>
    <col min="12296" max="12296" width="8.85546875" style="154" customWidth="1"/>
    <col min="12297" max="12297" width="11.5703125" style="154" customWidth="1"/>
    <col min="12298" max="12298" width="23.85546875" style="154" customWidth="1"/>
    <col min="12299" max="12299" width="13" style="154" customWidth="1"/>
    <col min="12300" max="12544" width="9.140625" style="154"/>
    <col min="12545" max="12545" width="4.42578125" style="154" customWidth="1"/>
    <col min="12546" max="12546" width="45.5703125" style="154" customWidth="1"/>
    <col min="12547" max="12547" width="13.42578125" style="154" customWidth="1"/>
    <col min="12548" max="12548" width="5.140625" style="154" bestFit="1" customWidth="1"/>
    <col min="12549" max="12549" width="5" style="154" bestFit="1" customWidth="1"/>
    <col min="12550" max="12550" width="7.28515625" style="154" bestFit="1" customWidth="1"/>
    <col min="12551" max="12551" width="9.7109375" style="154" customWidth="1"/>
    <col min="12552" max="12552" width="8.85546875" style="154" customWidth="1"/>
    <col min="12553" max="12553" width="11.5703125" style="154" customWidth="1"/>
    <col min="12554" max="12554" width="23.85546875" style="154" customWidth="1"/>
    <col min="12555" max="12555" width="13" style="154" customWidth="1"/>
    <col min="12556" max="12800" width="9.140625" style="154"/>
    <col min="12801" max="12801" width="4.42578125" style="154" customWidth="1"/>
    <col min="12802" max="12802" width="45.5703125" style="154" customWidth="1"/>
    <col min="12803" max="12803" width="13.42578125" style="154" customWidth="1"/>
    <col min="12804" max="12804" width="5.140625" style="154" bestFit="1" customWidth="1"/>
    <col min="12805" max="12805" width="5" style="154" bestFit="1" customWidth="1"/>
    <col min="12806" max="12806" width="7.28515625" style="154" bestFit="1" customWidth="1"/>
    <col min="12807" max="12807" width="9.7109375" style="154" customWidth="1"/>
    <col min="12808" max="12808" width="8.85546875" style="154" customWidth="1"/>
    <col min="12809" max="12809" width="11.5703125" style="154" customWidth="1"/>
    <col min="12810" max="12810" width="23.85546875" style="154" customWidth="1"/>
    <col min="12811" max="12811" width="13" style="154" customWidth="1"/>
    <col min="12812" max="13056" width="9.140625" style="154"/>
    <col min="13057" max="13057" width="4.42578125" style="154" customWidth="1"/>
    <col min="13058" max="13058" width="45.5703125" style="154" customWidth="1"/>
    <col min="13059" max="13059" width="13.42578125" style="154" customWidth="1"/>
    <col min="13060" max="13060" width="5.140625" style="154" bestFit="1" customWidth="1"/>
    <col min="13061" max="13061" width="5" style="154" bestFit="1" customWidth="1"/>
    <col min="13062" max="13062" width="7.28515625" style="154" bestFit="1" customWidth="1"/>
    <col min="13063" max="13063" width="9.7109375" style="154" customWidth="1"/>
    <col min="13064" max="13064" width="8.85546875" style="154" customWidth="1"/>
    <col min="13065" max="13065" width="11.5703125" style="154" customWidth="1"/>
    <col min="13066" max="13066" width="23.85546875" style="154" customWidth="1"/>
    <col min="13067" max="13067" width="13" style="154" customWidth="1"/>
    <col min="13068" max="13312" width="9.140625" style="154"/>
    <col min="13313" max="13313" width="4.42578125" style="154" customWidth="1"/>
    <col min="13314" max="13314" width="45.5703125" style="154" customWidth="1"/>
    <col min="13315" max="13315" width="13.42578125" style="154" customWidth="1"/>
    <col min="13316" max="13316" width="5.140625" style="154" bestFit="1" customWidth="1"/>
    <col min="13317" max="13317" width="5" style="154" bestFit="1" customWidth="1"/>
    <col min="13318" max="13318" width="7.28515625" style="154" bestFit="1" customWidth="1"/>
    <col min="13319" max="13319" width="9.7109375" style="154" customWidth="1"/>
    <col min="13320" max="13320" width="8.85546875" style="154" customWidth="1"/>
    <col min="13321" max="13321" width="11.5703125" style="154" customWidth="1"/>
    <col min="13322" max="13322" width="23.85546875" style="154" customWidth="1"/>
    <col min="13323" max="13323" width="13" style="154" customWidth="1"/>
    <col min="13324" max="13568" width="9.140625" style="154"/>
    <col min="13569" max="13569" width="4.42578125" style="154" customWidth="1"/>
    <col min="13570" max="13570" width="45.5703125" style="154" customWidth="1"/>
    <col min="13571" max="13571" width="13.42578125" style="154" customWidth="1"/>
    <col min="13572" max="13572" width="5.140625" style="154" bestFit="1" customWidth="1"/>
    <col min="13573" max="13573" width="5" style="154" bestFit="1" customWidth="1"/>
    <col min="13574" max="13574" width="7.28515625" style="154" bestFit="1" customWidth="1"/>
    <col min="13575" max="13575" width="9.7109375" style="154" customWidth="1"/>
    <col min="13576" max="13576" width="8.85546875" style="154" customWidth="1"/>
    <col min="13577" max="13577" width="11.5703125" style="154" customWidth="1"/>
    <col min="13578" max="13578" width="23.85546875" style="154" customWidth="1"/>
    <col min="13579" max="13579" width="13" style="154" customWidth="1"/>
    <col min="13580" max="13824" width="9.140625" style="154"/>
    <col min="13825" max="13825" width="4.42578125" style="154" customWidth="1"/>
    <col min="13826" max="13826" width="45.5703125" style="154" customWidth="1"/>
    <col min="13827" max="13827" width="13.42578125" style="154" customWidth="1"/>
    <col min="13828" max="13828" width="5.140625" style="154" bestFit="1" customWidth="1"/>
    <col min="13829" max="13829" width="5" style="154" bestFit="1" customWidth="1"/>
    <col min="13830" max="13830" width="7.28515625" style="154" bestFit="1" customWidth="1"/>
    <col min="13831" max="13831" width="9.7109375" style="154" customWidth="1"/>
    <col min="13832" max="13832" width="8.85546875" style="154" customWidth="1"/>
    <col min="13833" max="13833" width="11.5703125" style="154" customWidth="1"/>
    <col min="13834" max="13834" width="23.85546875" style="154" customWidth="1"/>
    <col min="13835" max="13835" width="13" style="154" customWidth="1"/>
    <col min="13836" max="14080" width="9.140625" style="154"/>
    <col min="14081" max="14081" width="4.42578125" style="154" customWidth="1"/>
    <col min="14082" max="14082" width="45.5703125" style="154" customWidth="1"/>
    <col min="14083" max="14083" width="13.42578125" style="154" customWidth="1"/>
    <col min="14084" max="14084" width="5.140625" style="154" bestFit="1" customWidth="1"/>
    <col min="14085" max="14085" width="5" style="154" bestFit="1" customWidth="1"/>
    <col min="14086" max="14086" width="7.28515625" style="154" bestFit="1" customWidth="1"/>
    <col min="14087" max="14087" width="9.7109375" style="154" customWidth="1"/>
    <col min="14088" max="14088" width="8.85546875" style="154" customWidth="1"/>
    <col min="14089" max="14089" width="11.5703125" style="154" customWidth="1"/>
    <col min="14090" max="14090" width="23.85546875" style="154" customWidth="1"/>
    <col min="14091" max="14091" width="13" style="154" customWidth="1"/>
    <col min="14092" max="14336" width="9.140625" style="154"/>
    <col min="14337" max="14337" width="4.42578125" style="154" customWidth="1"/>
    <col min="14338" max="14338" width="45.5703125" style="154" customWidth="1"/>
    <col min="14339" max="14339" width="13.42578125" style="154" customWidth="1"/>
    <col min="14340" max="14340" width="5.140625" style="154" bestFit="1" customWidth="1"/>
    <col min="14341" max="14341" width="5" style="154" bestFit="1" customWidth="1"/>
    <col min="14342" max="14342" width="7.28515625" style="154" bestFit="1" customWidth="1"/>
    <col min="14343" max="14343" width="9.7109375" style="154" customWidth="1"/>
    <col min="14344" max="14344" width="8.85546875" style="154" customWidth="1"/>
    <col min="14345" max="14345" width="11.5703125" style="154" customWidth="1"/>
    <col min="14346" max="14346" width="23.85546875" style="154" customWidth="1"/>
    <col min="14347" max="14347" width="13" style="154" customWidth="1"/>
    <col min="14348" max="14592" width="9.140625" style="154"/>
    <col min="14593" max="14593" width="4.42578125" style="154" customWidth="1"/>
    <col min="14594" max="14594" width="45.5703125" style="154" customWidth="1"/>
    <col min="14595" max="14595" width="13.42578125" style="154" customWidth="1"/>
    <col min="14596" max="14596" width="5.140625" style="154" bestFit="1" customWidth="1"/>
    <col min="14597" max="14597" width="5" style="154" bestFit="1" customWidth="1"/>
    <col min="14598" max="14598" width="7.28515625" style="154" bestFit="1" customWidth="1"/>
    <col min="14599" max="14599" width="9.7109375" style="154" customWidth="1"/>
    <col min="14600" max="14600" width="8.85546875" style="154" customWidth="1"/>
    <col min="14601" max="14601" width="11.5703125" style="154" customWidth="1"/>
    <col min="14602" max="14602" width="23.85546875" style="154" customWidth="1"/>
    <col min="14603" max="14603" width="13" style="154" customWidth="1"/>
    <col min="14604" max="14848" width="9.140625" style="154"/>
    <col min="14849" max="14849" width="4.42578125" style="154" customWidth="1"/>
    <col min="14850" max="14850" width="45.5703125" style="154" customWidth="1"/>
    <col min="14851" max="14851" width="13.42578125" style="154" customWidth="1"/>
    <col min="14852" max="14852" width="5.140625" style="154" bestFit="1" customWidth="1"/>
    <col min="14853" max="14853" width="5" style="154" bestFit="1" customWidth="1"/>
    <col min="14854" max="14854" width="7.28515625" style="154" bestFit="1" customWidth="1"/>
    <col min="14855" max="14855" width="9.7109375" style="154" customWidth="1"/>
    <col min="14856" max="14856" width="8.85546875" style="154" customWidth="1"/>
    <col min="14857" max="14857" width="11.5703125" style="154" customWidth="1"/>
    <col min="14858" max="14858" width="23.85546875" style="154" customWidth="1"/>
    <col min="14859" max="14859" width="13" style="154" customWidth="1"/>
    <col min="14860" max="15104" width="9.140625" style="154"/>
    <col min="15105" max="15105" width="4.42578125" style="154" customWidth="1"/>
    <col min="15106" max="15106" width="45.5703125" style="154" customWidth="1"/>
    <col min="15107" max="15107" width="13.42578125" style="154" customWidth="1"/>
    <col min="15108" max="15108" width="5.140625" style="154" bestFit="1" customWidth="1"/>
    <col min="15109" max="15109" width="5" style="154" bestFit="1" customWidth="1"/>
    <col min="15110" max="15110" width="7.28515625" style="154" bestFit="1" customWidth="1"/>
    <col min="15111" max="15111" width="9.7109375" style="154" customWidth="1"/>
    <col min="15112" max="15112" width="8.85546875" style="154" customWidth="1"/>
    <col min="15113" max="15113" width="11.5703125" style="154" customWidth="1"/>
    <col min="15114" max="15114" width="23.85546875" style="154" customWidth="1"/>
    <col min="15115" max="15115" width="13" style="154" customWidth="1"/>
    <col min="15116" max="15360" width="9.140625" style="154"/>
    <col min="15361" max="15361" width="4.42578125" style="154" customWidth="1"/>
    <col min="15362" max="15362" width="45.5703125" style="154" customWidth="1"/>
    <col min="15363" max="15363" width="13.42578125" style="154" customWidth="1"/>
    <col min="15364" max="15364" width="5.140625" style="154" bestFit="1" customWidth="1"/>
    <col min="15365" max="15365" width="5" style="154" bestFit="1" customWidth="1"/>
    <col min="15366" max="15366" width="7.28515625" style="154" bestFit="1" customWidth="1"/>
    <col min="15367" max="15367" width="9.7109375" style="154" customWidth="1"/>
    <col min="15368" max="15368" width="8.85546875" style="154" customWidth="1"/>
    <col min="15369" max="15369" width="11.5703125" style="154" customWidth="1"/>
    <col min="15370" max="15370" width="23.85546875" style="154" customWidth="1"/>
    <col min="15371" max="15371" width="13" style="154" customWidth="1"/>
    <col min="15372" max="15616" width="9.140625" style="154"/>
    <col min="15617" max="15617" width="4.42578125" style="154" customWidth="1"/>
    <col min="15618" max="15618" width="45.5703125" style="154" customWidth="1"/>
    <col min="15619" max="15619" width="13.42578125" style="154" customWidth="1"/>
    <col min="15620" max="15620" width="5.140625" style="154" bestFit="1" customWidth="1"/>
    <col min="15621" max="15621" width="5" style="154" bestFit="1" customWidth="1"/>
    <col min="15622" max="15622" width="7.28515625" style="154" bestFit="1" customWidth="1"/>
    <col min="15623" max="15623" width="9.7109375" style="154" customWidth="1"/>
    <col min="15624" max="15624" width="8.85546875" style="154" customWidth="1"/>
    <col min="15625" max="15625" width="11.5703125" style="154" customWidth="1"/>
    <col min="15626" max="15626" width="23.85546875" style="154" customWidth="1"/>
    <col min="15627" max="15627" width="13" style="154" customWidth="1"/>
    <col min="15628" max="15872" width="9.140625" style="154"/>
    <col min="15873" max="15873" width="4.42578125" style="154" customWidth="1"/>
    <col min="15874" max="15874" width="45.5703125" style="154" customWidth="1"/>
    <col min="15875" max="15875" width="13.42578125" style="154" customWidth="1"/>
    <col min="15876" max="15876" width="5.140625" style="154" bestFit="1" customWidth="1"/>
    <col min="15877" max="15877" width="5" style="154" bestFit="1" customWidth="1"/>
    <col min="15878" max="15878" width="7.28515625" style="154" bestFit="1" customWidth="1"/>
    <col min="15879" max="15879" width="9.7109375" style="154" customWidth="1"/>
    <col min="15880" max="15880" width="8.85546875" style="154" customWidth="1"/>
    <col min="15881" max="15881" width="11.5703125" style="154" customWidth="1"/>
    <col min="15882" max="15882" width="23.85546875" style="154" customWidth="1"/>
    <col min="15883" max="15883" width="13" style="154" customWidth="1"/>
    <col min="15884" max="16128" width="9.140625" style="154"/>
    <col min="16129" max="16129" width="4.42578125" style="154" customWidth="1"/>
    <col min="16130" max="16130" width="45.5703125" style="154" customWidth="1"/>
    <col min="16131" max="16131" width="13.42578125" style="154" customWidth="1"/>
    <col min="16132" max="16132" width="5.140625" style="154" bestFit="1" customWidth="1"/>
    <col min="16133" max="16133" width="5" style="154" bestFit="1" customWidth="1"/>
    <col min="16134" max="16134" width="7.28515625" style="154" bestFit="1" customWidth="1"/>
    <col min="16135" max="16135" width="9.7109375" style="154" customWidth="1"/>
    <col min="16136" max="16136" width="8.85546875" style="154" customWidth="1"/>
    <col min="16137" max="16137" width="11.5703125" style="154" customWidth="1"/>
    <col min="16138" max="16138" width="23.85546875" style="154" customWidth="1"/>
    <col min="16139" max="16139" width="13" style="154" customWidth="1"/>
    <col min="16140" max="16384" width="9.140625" style="154"/>
  </cols>
  <sheetData>
    <row r="1" spans="1:13" ht="21" customHeight="1" x14ac:dyDescent="0.5">
      <c r="A1" s="152"/>
      <c r="B1" s="425" t="s">
        <v>223</v>
      </c>
      <c r="C1" s="425"/>
      <c r="D1" s="425"/>
      <c r="E1" s="425"/>
      <c r="F1" s="153"/>
      <c r="G1" s="153"/>
      <c r="H1" s="153"/>
    </row>
    <row r="2" spans="1:13" ht="6.75" customHeight="1" x14ac:dyDescent="0.5">
      <c r="A2" s="152"/>
      <c r="B2" s="155"/>
      <c r="C2" s="155"/>
      <c r="D2" s="155"/>
      <c r="E2" s="155"/>
      <c r="F2" s="153"/>
      <c r="G2" s="153"/>
      <c r="H2" s="153"/>
    </row>
    <row r="3" spans="1:13" ht="35.25" x14ac:dyDescent="0.5">
      <c r="A3" s="152"/>
      <c r="B3" s="426" t="s">
        <v>224</v>
      </c>
      <c r="C3" s="426"/>
      <c r="D3" s="426"/>
      <c r="E3" s="426"/>
      <c r="F3" s="426"/>
      <c r="G3" s="426"/>
      <c r="H3" s="153"/>
    </row>
    <row r="4" spans="1:13" ht="15.75" customHeight="1" x14ac:dyDescent="0.5">
      <c r="A4" s="152"/>
      <c r="B4" s="156"/>
      <c r="C4" s="156"/>
      <c r="D4" s="156"/>
      <c r="E4" s="156"/>
      <c r="F4" s="156"/>
      <c r="G4" s="156"/>
      <c r="H4" s="153"/>
    </row>
    <row r="5" spans="1:13" ht="18" customHeight="1" x14ac:dyDescent="0.5">
      <c r="A5" s="152"/>
      <c r="B5" s="157" t="s">
        <v>225</v>
      </c>
      <c r="C5" s="158"/>
      <c r="D5" s="158"/>
      <c r="E5" s="158"/>
      <c r="H5" s="427" t="s">
        <v>1</v>
      </c>
      <c r="I5" s="427"/>
    </row>
    <row r="6" spans="1:13" ht="11.25" customHeight="1" x14ac:dyDescent="0.5">
      <c r="A6" s="152"/>
      <c r="B6" s="159"/>
      <c r="C6" s="158"/>
      <c r="D6" s="158"/>
      <c r="E6" s="158"/>
      <c r="F6" s="159"/>
      <c r="G6" s="159"/>
      <c r="H6" s="153"/>
    </row>
    <row r="7" spans="1:13" ht="32.25" customHeight="1" x14ac:dyDescent="0.2">
      <c r="A7" s="428" t="s">
        <v>76</v>
      </c>
      <c r="B7" s="428" t="s">
        <v>4</v>
      </c>
      <c r="C7" s="428" t="s">
        <v>226</v>
      </c>
      <c r="D7" s="428" t="s">
        <v>6</v>
      </c>
      <c r="E7" s="428" t="s">
        <v>78</v>
      </c>
      <c r="F7" s="428" t="s">
        <v>227</v>
      </c>
      <c r="G7" s="428"/>
      <c r="H7" s="428" t="s">
        <v>228</v>
      </c>
      <c r="I7" s="428"/>
    </row>
    <row r="8" spans="1:13" ht="18.75" customHeight="1" x14ac:dyDescent="0.2">
      <c r="A8" s="428"/>
      <c r="B8" s="428"/>
      <c r="C8" s="428"/>
      <c r="D8" s="428"/>
      <c r="E8" s="428"/>
      <c r="F8" s="160" t="s">
        <v>144</v>
      </c>
      <c r="G8" s="160" t="s">
        <v>190</v>
      </c>
      <c r="H8" s="160" t="s">
        <v>144</v>
      </c>
      <c r="I8" s="160" t="s">
        <v>190</v>
      </c>
    </row>
    <row r="9" spans="1:13" ht="15" x14ac:dyDescent="0.2">
      <c r="A9" s="160">
        <v>1</v>
      </c>
      <c r="B9" s="160">
        <v>2</v>
      </c>
      <c r="C9" s="160">
        <v>3</v>
      </c>
      <c r="D9" s="160">
        <v>4</v>
      </c>
      <c r="E9" s="160">
        <v>5</v>
      </c>
      <c r="F9" s="160">
        <v>6</v>
      </c>
      <c r="G9" s="160">
        <v>7</v>
      </c>
      <c r="H9" s="161">
        <v>8</v>
      </c>
      <c r="I9" s="160">
        <v>9</v>
      </c>
      <c r="J9" s="162"/>
      <c r="K9" s="101"/>
    </row>
    <row r="10" spans="1:13" ht="30.75" customHeight="1" x14ac:dyDescent="0.2">
      <c r="A10" s="340">
        <v>1</v>
      </c>
      <c r="B10" s="341" t="s">
        <v>229</v>
      </c>
      <c r="C10" s="342">
        <v>7130311028</v>
      </c>
      <c r="D10" s="318" t="s">
        <v>32</v>
      </c>
      <c r="E10" s="318">
        <v>30</v>
      </c>
      <c r="F10" s="343">
        <f>VLOOKUP(C10,'[1]SOR RATE'!A:D,4,0)</f>
        <v>93.4</v>
      </c>
      <c r="G10" s="343">
        <f>F10*E10</f>
        <v>2802</v>
      </c>
      <c r="H10" s="318"/>
      <c r="I10" s="318"/>
      <c r="J10" s="172"/>
    </row>
    <row r="11" spans="1:13" ht="30" customHeight="1" x14ac:dyDescent="0.2">
      <c r="A11" s="340">
        <v>2</v>
      </c>
      <c r="B11" s="344" t="s">
        <v>230</v>
      </c>
      <c r="C11" s="318">
        <v>7130310040</v>
      </c>
      <c r="D11" s="318" t="s">
        <v>32</v>
      </c>
      <c r="E11" s="318">
        <v>30</v>
      </c>
      <c r="F11" s="343"/>
      <c r="G11" s="343"/>
      <c r="H11" s="343">
        <f>VLOOKUP(C11,'[1]SOR RATE'!A:D,4,0)</f>
        <v>82.69</v>
      </c>
      <c r="I11" s="343">
        <f>E11*H11</f>
        <v>2480.6999999999998</v>
      </c>
      <c r="J11" s="172"/>
    </row>
    <row r="12" spans="1:13" ht="15.75" customHeight="1" x14ac:dyDescent="0.2">
      <c r="A12" s="340">
        <v>3</v>
      </c>
      <c r="B12" s="345" t="s">
        <v>231</v>
      </c>
      <c r="C12" s="342">
        <v>7130820101</v>
      </c>
      <c r="D12" s="318" t="s">
        <v>130</v>
      </c>
      <c r="E12" s="318">
        <v>2</v>
      </c>
      <c r="F12" s="343">
        <f>VLOOKUP(C12,'[1]SOR RATE'!A:D,4,0)</f>
        <v>12.94</v>
      </c>
      <c r="G12" s="343">
        <f>F12*E12</f>
        <v>25.88</v>
      </c>
      <c r="H12" s="343">
        <f t="shared" ref="H12:H16" si="0">+F12</f>
        <v>12.94</v>
      </c>
      <c r="I12" s="343">
        <f>E12*H12</f>
        <v>25.88</v>
      </c>
      <c r="J12" s="172"/>
    </row>
    <row r="13" spans="1:13" ht="18" customHeight="1" x14ac:dyDescent="0.2">
      <c r="A13" s="340">
        <v>4</v>
      </c>
      <c r="B13" s="345" t="s">
        <v>232</v>
      </c>
      <c r="C13" s="342">
        <v>7130820206</v>
      </c>
      <c r="D13" s="318" t="s">
        <v>130</v>
      </c>
      <c r="E13" s="318">
        <v>2</v>
      </c>
      <c r="F13" s="343">
        <f>VLOOKUP(C13,'[1]SOR RATE'!A:D,4,0)</f>
        <v>43.8</v>
      </c>
      <c r="G13" s="343">
        <f>F13*E13</f>
        <v>87.6</v>
      </c>
      <c r="H13" s="343">
        <f t="shared" si="0"/>
        <v>43.8</v>
      </c>
      <c r="I13" s="343">
        <f>E13*H13</f>
        <v>87.6</v>
      </c>
      <c r="J13" s="172"/>
    </row>
    <row r="14" spans="1:13" ht="43.5" customHeight="1" x14ac:dyDescent="0.2">
      <c r="A14" s="340">
        <v>5</v>
      </c>
      <c r="B14" s="344" t="s">
        <v>233</v>
      </c>
      <c r="C14" s="342">
        <v>7132455002</v>
      </c>
      <c r="D14" s="318" t="s">
        <v>234</v>
      </c>
      <c r="E14" s="318">
        <v>1</v>
      </c>
      <c r="F14" s="343">
        <f>VLOOKUP(C14,'[1]SOR RATE'!A:D,4,0)</f>
        <v>377.75</v>
      </c>
      <c r="G14" s="343">
        <f>F14*E14</f>
        <v>377.75</v>
      </c>
      <c r="H14" s="343">
        <f>+F14</f>
        <v>377.75</v>
      </c>
      <c r="I14" s="343">
        <f>E14*H14</f>
        <v>377.75</v>
      </c>
      <c r="J14" s="172"/>
      <c r="K14" s="163"/>
      <c r="L14" s="163"/>
      <c r="M14" s="163"/>
    </row>
    <row r="15" spans="1:13" ht="15.75" customHeight="1" x14ac:dyDescent="0.2">
      <c r="A15" s="340">
        <v>6</v>
      </c>
      <c r="B15" s="345" t="s">
        <v>235</v>
      </c>
      <c r="C15" s="318">
        <v>7132476007</v>
      </c>
      <c r="D15" s="342" t="s">
        <v>236</v>
      </c>
      <c r="E15" s="318">
        <v>1</v>
      </c>
      <c r="F15" s="343">
        <f>VLOOKUP(C15,'[1]SOR RATE'!A:D,4,0)</f>
        <v>17.77</v>
      </c>
      <c r="G15" s="343">
        <f t="shared" ref="G15:G17" si="1">F15*E15</f>
        <v>17.77</v>
      </c>
      <c r="H15" s="343">
        <f t="shared" si="0"/>
        <v>17.77</v>
      </c>
      <c r="I15" s="343">
        <f t="shared" ref="I15:I17" si="2">E15*H15</f>
        <v>17.77</v>
      </c>
      <c r="J15" s="346" t="s">
        <v>237</v>
      </c>
      <c r="K15" s="172"/>
    </row>
    <row r="16" spans="1:13" ht="15.75" customHeight="1" x14ac:dyDescent="0.2">
      <c r="A16" s="340">
        <v>7</v>
      </c>
      <c r="B16" s="345" t="s">
        <v>238</v>
      </c>
      <c r="C16" s="342"/>
      <c r="D16" s="318" t="s">
        <v>239</v>
      </c>
      <c r="E16" s="318">
        <v>1</v>
      </c>
      <c r="F16" s="343">
        <v>40</v>
      </c>
      <c r="G16" s="343">
        <f t="shared" si="1"/>
        <v>40</v>
      </c>
      <c r="H16" s="343">
        <f t="shared" si="0"/>
        <v>40</v>
      </c>
      <c r="I16" s="343">
        <f t="shared" si="2"/>
        <v>40</v>
      </c>
    </row>
    <row r="17" spans="1:11" ht="15.75" customHeight="1" x14ac:dyDescent="0.2">
      <c r="A17" s="340">
        <v>8</v>
      </c>
      <c r="B17" s="345" t="s">
        <v>240</v>
      </c>
      <c r="C17" s="342"/>
      <c r="D17" s="318" t="s">
        <v>239</v>
      </c>
      <c r="E17" s="318">
        <v>1</v>
      </c>
      <c r="F17" s="343">
        <f>'[2]E-5'!F17</f>
        <v>30</v>
      </c>
      <c r="G17" s="343">
        <f t="shared" si="1"/>
        <v>30</v>
      </c>
      <c r="H17" s="343">
        <f>+F17</f>
        <v>30</v>
      </c>
      <c r="I17" s="343">
        <f t="shared" si="2"/>
        <v>30</v>
      </c>
    </row>
    <row r="18" spans="1:11" ht="17.25" customHeight="1" x14ac:dyDescent="0.2">
      <c r="A18" s="347">
        <v>9</v>
      </c>
      <c r="B18" s="348" t="s">
        <v>57</v>
      </c>
      <c r="C18" s="349"/>
      <c r="D18" s="349"/>
      <c r="E18" s="349"/>
      <c r="F18" s="349"/>
      <c r="G18" s="350">
        <f>SUM(G10:G17)</f>
        <v>3381</v>
      </c>
      <c r="H18" s="351"/>
      <c r="I18" s="352">
        <f>I11+I12+I13+I14+I15+I16+I17</f>
        <v>3059.7</v>
      </c>
      <c r="J18" s="353"/>
      <c r="K18" s="125"/>
    </row>
    <row r="19" spans="1:11" ht="32.25" customHeight="1" x14ac:dyDescent="0.2">
      <c r="A19" s="354">
        <v>10</v>
      </c>
      <c r="B19" s="348" t="s">
        <v>58</v>
      </c>
      <c r="C19" s="355"/>
      <c r="D19" s="355"/>
      <c r="E19" s="355"/>
      <c r="F19" s="355"/>
      <c r="G19" s="352">
        <f>G18/1.18</f>
        <v>2865.2542372881358</v>
      </c>
      <c r="H19" s="318"/>
      <c r="I19" s="352">
        <f>I18/1.18</f>
        <v>2592.9661016949153</v>
      </c>
      <c r="J19" s="353"/>
      <c r="K19" s="125"/>
    </row>
    <row r="20" spans="1:11" ht="19.5" customHeight="1" x14ac:dyDescent="0.2">
      <c r="A20" s="356">
        <v>11</v>
      </c>
      <c r="B20" s="357" t="s">
        <v>59</v>
      </c>
      <c r="C20" s="358"/>
      <c r="D20" s="358"/>
      <c r="E20" s="358"/>
      <c r="F20" s="359" t="s">
        <v>241</v>
      </c>
      <c r="G20" s="343">
        <f>G18*F20</f>
        <v>253.57499999999999</v>
      </c>
      <c r="H20" s="318">
        <v>7.4999999999999997E-2</v>
      </c>
      <c r="I20" s="343">
        <f>I18*H20</f>
        <v>229.47749999999999</v>
      </c>
      <c r="J20" s="353"/>
      <c r="K20" s="164"/>
    </row>
    <row r="21" spans="1:11" ht="17.25" customHeight="1" x14ac:dyDescent="0.2">
      <c r="A21" s="340">
        <v>12</v>
      </c>
      <c r="B21" s="422" t="s">
        <v>242</v>
      </c>
      <c r="C21" s="422"/>
      <c r="D21" s="423" t="s">
        <v>243</v>
      </c>
      <c r="E21" s="423"/>
      <c r="F21" s="423"/>
      <c r="G21" s="343">
        <f>424.950174466792*1.055*1.035</f>
        <v>464.01371925465185</v>
      </c>
      <c r="H21" s="318"/>
      <c r="I21" s="343">
        <f>+G21</f>
        <v>464.01371925465185</v>
      </c>
      <c r="J21" s="353"/>
    </row>
    <row r="22" spans="1:11" ht="47.25" customHeight="1" x14ac:dyDescent="0.2">
      <c r="A22" s="340">
        <v>13</v>
      </c>
      <c r="B22" s="360" t="s">
        <v>244</v>
      </c>
      <c r="C22" s="361"/>
      <c r="D22" s="362"/>
      <c r="E22" s="362"/>
      <c r="F22" s="362"/>
      <c r="G22" s="343">
        <f>(G18+G20+G21)*0.125</f>
        <v>512.32358990683144</v>
      </c>
      <c r="H22" s="343"/>
      <c r="I22" s="343">
        <f>(I18+I20+I21)*0.125</f>
        <v>469.14890240683144</v>
      </c>
      <c r="J22" s="353"/>
    </row>
    <row r="23" spans="1:11" ht="34.5" customHeight="1" x14ac:dyDescent="0.2">
      <c r="A23" s="354">
        <v>14</v>
      </c>
      <c r="B23" s="363" t="s">
        <v>245</v>
      </c>
      <c r="C23" s="361"/>
      <c r="D23" s="362"/>
      <c r="E23" s="362"/>
      <c r="F23" s="362"/>
      <c r="G23" s="352">
        <f>G19+G20+G21+G22</f>
        <v>4095.1665464496186</v>
      </c>
      <c r="H23" s="343"/>
      <c r="I23" s="352">
        <f>I19+I20+I21+I22</f>
        <v>3755.6062233563985</v>
      </c>
      <c r="J23" s="353"/>
    </row>
    <row r="24" spans="1:11" ht="18" customHeight="1" x14ac:dyDescent="0.2">
      <c r="A24" s="340">
        <v>15</v>
      </c>
      <c r="B24" s="357" t="s">
        <v>246</v>
      </c>
      <c r="C24" s="361"/>
      <c r="D24" s="362"/>
      <c r="E24" s="362"/>
      <c r="F24" s="342">
        <v>0.09</v>
      </c>
      <c r="G24" s="343">
        <f>F24*G23</f>
        <v>368.56498918046566</v>
      </c>
      <c r="H24" s="342">
        <v>0.09</v>
      </c>
      <c r="I24" s="343">
        <f>H24*I23</f>
        <v>338.00456010207586</v>
      </c>
      <c r="J24" s="353"/>
    </row>
    <row r="25" spans="1:11" ht="18" customHeight="1" x14ac:dyDescent="0.2">
      <c r="A25" s="340">
        <v>16</v>
      </c>
      <c r="B25" s="357" t="s">
        <v>247</v>
      </c>
      <c r="C25" s="361"/>
      <c r="D25" s="362"/>
      <c r="E25" s="362"/>
      <c r="F25" s="342">
        <v>0.09</v>
      </c>
      <c r="G25" s="343">
        <f>F25*G23</f>
        <v>368.56498918046566</v>
      </c>
      <c r="H25" s="342">
        <v>0.09</v>
      </c>
      <c r="I25" s="343">
        <f>H25*I23</f>
        <v>338.00456010207586</v>
      </c>
      <c r="J25" s="353"/>
    </row>
    <row r="26" spans="1:11" ht="33.75" customHeight="1" x14ac:dyDescent="0.2">
      <c r="A26" s="340">
        <v>17</v>
      </c>
      <c r="B26" s="357" t="s">
        <v>248</v>
      </c>
      <c r="C26" s="361"/>
      <c r="D26" s="362"/>
      <c r="E26" s="362"/>
      <c r="F26" s="362"/>
      <c r="G26" s="343">
        <f>G23+G24+G25</f>
        <v>4832.2965248105502</v>
      </c>
      <c r="H26" s="343"/>
      <c r="I26" s="343">
        <f>I23+I24+I25</f>
        <v>4431.6153435605502</v>
      </c>
      <c r="J26" s="353"/>
    </row>
    <row r="27" spans="1:11" ht="20.25" customHeight="1" x14ac:dyDescent="0.2">
      <c r="A27" s="354">
        <v>18</v>
      </c>
      <c r="B27" s="424" t="s">
        <v>249</v>
      </c>
      <c r="C27" s="424"/>
      <c r="D27" s="424"/>
      <c r="E27" s="424"/>
      <c r="F27" s="424"/>
      <c r="G27" s="352">
        <f>+G26</f>
        <v>4832.2965248105502</v>
      </c>
      <c r="H27" s="318"/>
      <c r="I27" s="352">
        <f>+I26</f>
        <v>4431.6153435605502</v>
      </c>
      <c r="J27" s="353"/>
    </row>
    <row r="28" spans="1:11" ht="20.25" customHeight="1" x14ac:dyDescent="0.2">
      <c r="A28" s="347">
        <v>19</v>
      </c>
      <c r="B28" s="424" t="s">
        <v>250</v>
      </c>
      <c r="C28" s="424"/>
      <c r="D28" s="424"/>
      <c r="E28" s="424"/>
      <c r="F28" s="424"/>
      <c r="G28" s="352">
        <f>ROUND(G27,0)</f>
        <v>4832</v>
      </c>
      <c r="H28" s="352"/>
      <c r="I28" s="352">
        <f>ROUND(I27,0)</f>
        <v>4432</v>
      </c>
      <c r="J28" s="353"/>
    </row>
    <row r="29" spans="1:11" ht="14.25" x14ac:dyDescent="0.2">
      <c r="A29" s="165"/>
      <c r="B29" s="153"/>
      <c r="C29" s="153"/>
      <c r="D29" s="153"/>
      <c r="E29" s="153"/>
      <c r="F29" s="153"/>
      <c r="G29" s="153"/>
      <c r="H29" s="153"/>
    </row>
  </sheetData>
  <mergeCells count="14">
    <mergeCell ref="H5:I5"/>
    <mergeCell ref="A7:A8"/>
    <mergeCell ref="B7:B8"/>
    <mergeCell ref="C7:C8"/>
    <mergeCell ref="D7:D8"/>
    <mergeCell ref="E7:E8"/>
    <mergeCell ref="F7:G7"/>
    <mergeCell ref="H7:I7"/>
    <mergeCell ref="B21:C21"/>
    <mergeCell ref="D21:F21"/>
    <mergeCell ref="B27:F27"/>
    <mergeCell ref="B28:F28"/>
    <mergeCell ref="B1:E1"/>
    <mergeCell ref="B3:G3"/>
  </mergeCells>
  <conditionalFormatting sqref="B10 C16:C17 B15:B17">
    <cfRule type="cellIs" dxfId="2" priority="3" stopIfTrue="1" operator="equal">
      <formula>"?"</formula>
    </cfRule>
  </conditionalFormatting>
  <conditionalFormatting sqref="B18">
    <cfRule type="cellIs" dxfId="1" priority="2" stopIfTrue="1" operator="equal">
      <formula>"?"</formula>
    </cfRule>
  </conditionalFormatting>
  <conditionalFormatting sqref="B19">
    <cfRule type="cellIs" dxfId="0" priority="1" stopIfTrue="1" operator="equal">
      <formula>"?"</formula>
    </cfRule>
  </conditionalFormatting>
  <pageMargins left="1.0629921259842521" right="0.15748031496062992" top="0.98425196850393704" bottom="0.31496062992125984" header="0.51181102362204722" footer="0.15748031496062992"/>
  <pageSetup scale="1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D-2</vt:lpstr>
      <vt:lpstr>D-3</vt:lpstr>
      <vt:lpstr>D-6 (1)</vt:lpstr>
      <vt:lpstr>D-6 (2)</vt:lpstr>
      <vt:lpstr>D-6 (3)</vt:lpstr>
      <vt:lpstr>D-6 (4)</vt:lpstr>
      <vt:lpstr>D-10</vt:lpstr>
      <vt:lpstr>E-6</vt:lpstr>
      <vt:lpstr>'D-10'!Print_Titles</vt:lpstr>
      <vt:lpstr>'D-2'!Print_Titles</vt:lpstr>
      <vt:lpstr>'D-3'!Print_Titles</vt:lpstr>
      <vt:lpstr>'D-6 (1)'!Print_Titles</vt:lpstr>
      <vt:lpstr>'D-6 (2)'!Print_Titles</vt:lpstr>
      <vt:lpstr>'D-6 (3)'!Print_Titles</vt:lpstr>
      <vt:lpstr>'D-6 (4)'!Print_Titles</vt:lpstr>
      <vt:lpstr>'E-6'!Print_Titles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Barun Chakraborty</dc:creator>
  <cp:lastModifiedBy>Barun Chakraborty</cp:lastModifiedBy>
  <cp:lastPrinted>2022-04-12T08:15:40Z</cp:lastPrinted>
  <dcterms:created xsi:type="dcterms:W3CDTF">2022-04-12T07:58:55Z</dcterms:created>
  <dcterms:modified xsi:type="dcterms:W3CDTF">2022-04-12T08:19:43Z</dcterms:modified>
</cp:coreProperties>
</file>